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10.226.120.2\計画課\計画係\07 予算\（01）部内共通事項、事業に関するもの\20 令和７年度\18 物価高騰対策事業\R8.1~6月（四定補正）\06 委託業者と調整\★審査マニュアル\"/>
    </mc:Choice>
  </mc:AlternateContent>
  <xr:revisionPtr revIDLastSave="0" documentId="13_ncr:1_{4B7E3532-B185-4F18-81EA-6AE3B112DD7B}" xr6:coauthVersionLast="47" xr6:coauthVersionMax="47" xr10:uidLastSave="{00000000-0000-0000-0000-000000000000}"/>
  <bookViews>
    <workbookView xWindow="-120" yWindow="-120" windowWidth="29040" windowHeight="15720" tabRatio="703" xr2:uid="{00000000-000D-0000-FFFF-FFFF00000000}"/>
  </bookViews>
  <sheets>
    <sheet name="別紙" sheetId="80" r:id="rId1"/>
    <sheet name="記載例（別紙）" sheetId="82" r:id="rId2"/>
    <sheet name="対象施設（区分）" sheetId="83" r:id="rId3"/>
    <sheet name="リスト①" sheetId="81" r:id="rId4"/>
  </sheets>
  <definedNames>
    <definedName name="_xlnm.Print_Area" localSheetId="1">'記載例（別紙）'!$A$1:$BE$53</definedName>
    <definedName name="_xlnm.Print_Area" localSheetId="0">別紙!$A$1:$BE$53</definedName>
    <definedName name="_xlnm.Print_Titles" localSheetId="1">'記載例（別紙）'!$B:$E</definedName>
    <definedName name="_xlnm.Print_Titles" localSheetId="0">別紙!$B:$E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18" i="82" l="1" a="1"/>
  <c r="AZ19" i="82" a="1"/>
  <c r="AZ20" i="82" a="1"/>
  <c r="AZ21" i="82" a="1"/>
  <c r="AZ22" i="82" a="1"/>
  <c r="AZ23" i="82" a="1"/>
  <c r="AZ24" i="82" a="1"/>
  <c r="AZ25" i="82" a="1"/>
  <c r="AZ26" i="82" a="1"/>
  <c r="AZ27" i="82" a="1"/>
  <c r="AZ28" i="82" a="1"/>
  <c r="AZ29" i="82" a="1"/>
  <c r="AZ30" i="82" a="1"/>
  <c r="AZ31" i="82" a="1"/>
  <c r="AZ32" i="82" a="1"/>
  <c r="AZ33" i="82" a="1"/>
  <c r="AZ34" i="82" a="1"/>
  <c r="AZ35" i="82" a="1"/>
  <c r="AZ36" i="82" a="1"/>
  <c r="AZ37" i="82" a="1"/>
  <c r="AZ38" i="82" a="1"/>
  <c r="AZ39" i="82" a="1"/>
  <c r="AZ40" i="82" a="1"/>
  <c r="AZ41" i="82" a="1"/>
  <c r="AZ42" i="82" a="1"/>
  <c r="AZ43" i="82" a="1"/>
  <c r="AZ44" i="82" a="1"/>
  <c r="AZ45" i="82" a="1"/>
  <c r="AZ46" i="82" a="1"/>
  <c r="AZ47" i="82" a="1"/>
  <c r="AZ48" i="82" a="1"/>
  <c r="AZ49" i="82" a="1"/>
  <c r="AZ50" i="82" a="1"/>
  <c r="AZ51" i="82" a="1"/>
  <c r="AZ52" i="82" a="1"/>
  <c r="AZ53" i="82" a="1"/>
  <c r="AX10" i="82"/>
  <c r="AZ10" i="82" s="1" a="1"/>
  <c r="AX11" i="82"/>
  <c r="AZ11" i="82" s="1" a="1"/>
  <c r="AX12" i="82"/>
  <c r="AZ12" i="82" s="1" a="1"/>
  <c r="AX13" i="82"/>
  <c r="AZ13" i="82" s="1" a="1"/>
  <c r="AX14" i="82"/>
  <c r="AZ14" i="82" s="1" a="1"/>
  <c r="AX15" i="82"/>
  <c r="AZ15" i="82" s="1" a="1"/>
  <c r="AX16" i="82"/>
  <c r="AZ16" i="82" s="1" a="1"/>
  <c r="AX17" i="82"/>
  <c r="AX18" i="82"/>
  <c r="AX19" i="82"/>
  <c r="AX20" i="82"/>
  <c r="AX21" i="82"/>
  <c r="AX22" i="82"/>
  <c r="AX23" i="82"/>
  <c r="AX24" i="82"/>
  <c r="AX25" i="82"/>
  <c r="AX26" i="82"/>
  <c r="AX27" i="82"/>
  <c r="AX28" i="82"/>
  <c r="AX29" i="82"/>
  <c r="AX30" i="82"/>
  <c r="AX31" i="82"/>
  <c r="AX32" i="82"/>
  <c r="AX33" i="82"/>
  <c r="AX34" i="82"/>
  <c r="AX35" i="82"/>
  <c r="AX36" i="82"/>
  <c r="AX37" i="82"/>
  <c r="AX38" i="82"/>
  <c r="AX39" i="82"/>
  <c r="AX40" i="82"/>
  <c r="AX41" i="82"/>
  <c r="AX42" i="82"/>
  <c r="AX43" i="82"/>
  <c r="AX44" i="82"/>
  <c r="AX45" i="82"/>
  <c r="AX46" i="82"/>
  <c r="AX47" i="82"/>
  <c r="AX48" i="82"/>
  <c r="AX49" i="82"/>
  <c r="AX50" i="82"/>
  <c r="AX51" i="82"/>
  <c r="AX52" i="82"/>
  <c r="AX53" i="82"/>
  <c r="AX9" i="82"/>
  <c r="AZ9" i="82" s="1" a="1"/>
  <c r="AY18" i="80"/>
  <c r="AY19" i="80"/>
  <c r="AY20" i="80"/>
  <c r="AY21" i="80"/>
  <c r="AY22" i="80"/>
  <c r="AY23" i="80"/>
  <c r="AY24" i="80"/>
  <c r="AY25" i="80"/>
  <c r="AY26" i="80"/>
  <c r="AY27" i="80"/>
  <c r="AY28" i="80"/>
  <c r="AY29" i="80"/>
  <c r="AY30" i="80"/>
  <c r="AY31" i="80"/>
  <c r="AY32" i="80"/>
  <c r="AY33" i="80"/>
  <c r="AY34" i="80"/>
  <c r="AY35" i="80"/>
  <c r="AY36" i="80"/>
  <c r="AY37" i="80"/>
  <c r="AY38" i="80"/>
  <c r="AY39" i="80"/>
  <c r="AY40" i="80"/>
  <c r="AY41" i="80"/>
  <c r="AY42" i="80"/>
  <c r="AY43" i="80"/>
  <c r="AY44" i="80"/>
  <c r="AY45" i="80"/>
  <c r="AY46" i="80"/>
  <c r="AY47" i="80"/>
  <c r="AY48" i="80"/>
  <c r="AY49" i="80"/>
  <c r="AY50" i="80"/>
  <c r="AY51" i="80"/>
  <c r="AY52" i="80"/>
  <c r="AY53" i="80"/>
  <c r="AZ14" i="80" a="1"/>
  <c r="S10" i="80"/>
  <c r="AB9" i="80"/>
  <c r="S9" i="80"/>
  <c r="AX10" i="80"/>
  <c r="AX11" i="80"/>
  <c r="AX12" i="80"/>
  <c r="AX13" i="80"/>
  <c r="AX14" i="80"/>
  <c r="AX15" i="80"/>
  <c r="AX16" i="80"/>
  <c r="AX17" i="80"/>
  <c r="AX18" i="80"/>
  <c r="AX19" i="80"/>
  <c r="AX20" i="80"/>
  <c r="AX21" i="80"/>
  <c r="AX22" i="80"/>
  <c r="AX23" i="80"/>
  <c r="AX24" i="80"/>
  <c r="AX25" i="80"/>
  <c r="AX26" i="80"/>
  <c r="AX27" i="80"/>
  <c r="AX28" i="80"/>
  <c r="AX29" i="80"/>
  <c r="AX30" i="80"/>
  <c r="AX31" i="80"/>
  <c r="AX32" i="80"/>
  <c r="AX33" i="80"/>
  <c r="AX34" i="80"/>
  <c r="AX35" i="80"/>
  <c r="AX36" i="80"/>
  <c r="AX37" i="80"/>
  <c r="AX38" i="80"/>
  <c r="AX39" i="80"/>
  <c r="AX40" i="80"/>
  <c r="AX41" i="80"/>
  <c r="AX42" i="80"/>
  <c r="AX43" i="80"/>
  <c r="AX44" i="80"/>
  <c r="AX45" i="80"/>
  <c r="AX46" i="80"/>
  <c r="AX47" i="80"/>
  <c r="AX48" i="80"/>
  <c r="AX49" i="80"/>
  <c r="AX50" i="80"/>
  <c r="AX51" i="80"/>
  <c r="AX52" i="80"/>
  <c r="AX53" i="80"/>
  <c r="AX9" i="80"/>
  <c r="AY14" i="82"/>
  <c r="AY10" i="82"/>
  <c r="AY11" i="82"/>
  <c r="AY12" i="82"/>
  <c r="AY13" i="82"/>
  <c r="AY9" i="82"/>
  <c r="AY11" i="80"/>
  <c r="AZ11" i="80" a="1"/>
  <c r="AY12" i="80"/>
  <c r="AZ12" i="80" a="1"/>
  <c r="AZ13" i="80" a="1"/>
  <c r="AZ15" i="80" a="1"/>
  <c r="AZ16" i="80" a="1"/>
  <c r="AZ17" i="80" a="1"/>
  <c r="AZ18" i="80" a="1"/>
  <c r="AZ19" i="80" a="1"/>
  <c r="AZ20" i="80" a="1"/>
  <c r="AZ21" i="80" a="1"/>
  <c r="AZ22" i="80" a="1"/>
  <c r="AZ23" i="80" a="1"/>
  <c r="AZ24" i="80" a="1"/>
  <c r="AZ25" i="80" a="1"/>
  <c r="AZ26" i="80" a="1"/>
  <c r="AZ27" i="80" a="1"/>
  <c r="AZ28" i="80" a="1"/>
  <c r="AZ29" i="80" a="1"/>
  <c r="AZ30" i="80" a="1"/>
  <c r="AZ31" i="80" a="1"/>
  <c r="AZ32" i="80" a="1"/>
  <c r="AZ33" i="80" a="1"/>
  <c r="AZ34" i="80" a="1"/>
  <c r="AZ35" i="80" a="1"/>
  <c r="AZ36" i="80" a="1"/>
  <c r="AZ37" i="80" a="1"/>
  <c r="AZ38" i="80" a="1"/>
  <c r="AZ39" i="80" a="1"/>
  <c r="AZ40" i="80" a="1"/>
  <c r="AZ41" i="80" a="1"/>
  <c r="AZ42" i="80" a="1"/>
  <c r="AZ43" i="80" a="1"/>
  <c r="AZ44" i="80" a="1"/>
  <c r="AZ45" i="80" a="1"/>
  <c r="AZ46" i="80" a="1"/>
  <c r="AZ47" i="80" a="1"/>
  <c r="AZ48" i="80" a="1"/>
  <c r="AZ49" i="80" a="1"/>
  <c r="AZ50" i="80" a="1"/>
  <c r="AZ51" i="80" a="1"/>
  <c r="AZ52" i="80" a="1"/>
  <c r="AZ53" i="80" a="1"/>
  <c r="AY10" i="80"/>
  <c r="AZ10" i="80" a="1"/>
  <c r="AY9" i="80"/>
  <c r="AZ9" i="80" a="1"/>
  <c r="AZ17" i="82" a="1"/>
  <c r="AY16" i="82"/>
  <c r="L10" i="82"/>
  <c r="L9" i="82"/>
  <c r="BB53" i="82"/>
  <c r="AY53" i="82"/>
  <c r="AK53" i="82"/>
  <c r="AD53" i="82"/>
  <c r="AL53" i="82" s="1"/>
  <c r="AB53" i="82"/>
  <c r="U53" i="82"/>
  <c r="AC53" i="82" s="1"/>
  <c r="T53" i="82"/>
  <c r="S53" i="82"/>
  <c r="AM53" i="82"/>
  <c r="L53" i="82"/>
  <c r="BB52" i="82"/>
  <c r="AY52" i="82"/>
  <c r="AK52" i="82"/>
  <c r="AD52" i="82"/>
  <c r="AL52" i="82" s="1"/>
  <c r="AB52" i="82"/>
  <c r="U52" i="82"/>
  <c r="AC52" i="82" s="1"/>
  <c r="T52" i="82"/>
  <c r="S52" i="82"/>
  <c r="AM52" i="82"/>
  <c r="L52" i="82"/>
  <c r="BB51" i="82"/>
  <c r="AY51" i="82"/>
  <c r="AK51" i="82"/>
  <c r="AM51" i="82"/>
  <c r="AD51" i="82"/>
  <c r="AL51" i="82" s="1"/>
  <c r="AB51" i="82"/>
  <c r="U51" i="82"/>
  <c r="AC51" i="82" s="1"/>
  <c r="S51" i="82"/>
  <c r="T51" i="82"/>
  <c r="L51" i="82"/>
  <c r="BB50" i="82"/>
  <c r="AY50" i="82"/>
  <c r="AM50" i="82"/>
  <c r="AK50" i="82"/>
  <c r="AD50" i="82"/>
  <c r="AL50" i="82" s="1"/>
  <c r="AB50" i="82"/>
  <c r="U50" i="82"/>
  <c r="AC50" i="82" s="1"/>
  <c r="AN50" i="82" s="1"/>
  <c r="BA50" i="82" s="1"/>
  <c r="BC50" i="82" s="1"/>
  <c r="T50" i="82"/>
  <c r="S50" i="82"/>
  <c r="L50" i="82"/>
  <c r="BB49" i="82"/>
  <c r="AY49" i="82"/>
  <c r="AK49" i="82"/>
  <c r="AD49" i="82"/>
  <c r="AL49" i="82" s="1"/>
  <c r="AB49" i="82"/>
  <c r="U49" i="82"/>
  <c r="AC49" i="82" s="1"/>
  <c r="T49" i="82"/>
  <c r="S49" i="82"/>
  <c r="AM49" i="82"/>
  <c r="L49" i="82"/>
  <c r="BB48" i="82"/>
  <c r="AY48" i="82"/>
  <c r="AK48" i="82"/>
  <c r="AD48" i="82"/>
  <c r="AL48" i="82" s="1"/>
  <c r="AB48" i="82"/>
  <c r="U48" i="82"/>
  <c r="AC48" i="82" s="1"/>
  <c r="AN48" i="82" s="1"/>
  <c r="BA48" i="82" s="1"/>
  <c r="BC48" i="82" s="1"/>
  <c r="T48" i="82"/>
  <c r="S48" i="82"/>
  <c r="AM48" i="82"/>
  <c r="L48" i="82"/>
  <c r="BB47" i="82"/>
  <c r="AY47" i="82"/>
  <c r="AK47" i="82"/>
  <c r="AM47" i="82"/>
  <c r="AD47" i="82"/>
  <c r="AL47" i="82" s="1"/>
  <c r="AB47" i="82"/>
  <c r="U47" i="82"/>
  <c r="AC47" i="82" s="1"/>
  <c r="AN47" i="82" s="1"/>
  <c r="BA47" i="82" s="1"/>
  <c r="BC47" i="82" s="1"/>
  <c r="S47" i="82"/>
  <c r="T47" i="82"/>
  <c r="L47" i="82"/>
  <c r="BB46" i="82"/>
  <c r="AY46" i="82"/>
  <c r="AM46" i="82"/>
  <c r="AK46" i="82"/>
  <c r="AD46" i="82"/>
  <c r="AL46" i="82" s="1"/>
  <c r="AB46" i="82"/>
  <c r="U46" i="82"/>
  <c r="AC46" i="82" s="1"/>
  <c r="T46" i="82"/>
  <c r="S46" i="82"/>
  <c r="L46" i="82"/>
  <c r="BB45" i="82"/>
  <c r="AY45" i="82"/>
  <c r="AK45" i="82"/>
  <c r="AD45" i="82"/>
  <c r="AL45" i="82" s="1"/>
  <c r="AB45" i="82"/>
  <c r="U45" i="82"/>
  <c r="AC45" i="82" s="1"/>
  <c r="T45" i="82"/>
  <c r="S45" i="82"/>
  <c r="AM45" i="82"/>
  <c r="L45" i="82"/>
  <c r="BB44" i="82"/>
  <c r="AY44" i="82"/>
  <c r="AK44" i="82"/>
  <c r="AD44" i="82"/>
  <c r="AL44" i="82" s="1"/>
  <c r="AB44" i="82"/>
  <c r="U44" i="82"/>
  <c r="AC44" i="82" s="1"/>
  <c r="AN44" i="82" s="1"/>
  <c r="BA44" i="82" s="1"/>
  <c r="BC44" i="82" s="1"/>
  <c r="T44" i="82"/>
  <c r="S44" i="82"/>
  <c r="AM44" i="82"/>
  <c r="L44" i="82"/>
  <c r="BB43" i="82"/>
  <c r="AY43" i="82"/>
  <c r="AK43" i="82"/>
  <c r="AM43" i="82"/>
  <c r="AD43" i="82"/>
  <c r="AL43" i="82" s="1"/>
  <c r="AB43" i="82"/>
  <c r="U43" i="82"/>
  <c r="AC43" i="82" s="1"/>
  <c r="S43" i="82"/>
  <c r="T43" i="82"/>
  <c r="L43" i="82"/>
  <c r="BB42" i="82"/>
  <c r="AY42" i="82"/>
  <c r="AM42" i="82"/>
  <c r="AK42" i="82"/>
  <c r="AD42" i="82"/>
  <c r="AL42" i="82" s="1"/>
  <c r="AB42" i="82"/>
  <c r="U42" i="82"/>
  <c r="AC42" i="82" s="1"/>
  <c r="T42" i="82"/>
  <c r="S42" i="82"/>
  <c r="L42" i="82"/>
  <c r="BB41" i="82"/>
  <c r="AY41" i="82"/>
  <c r="AK41" i="82"/>
  <c r="AD41" i="82"/>
  <c r="AL41" i="82" s="1"/>
  <c r="AB41" i="82"/>
  <c r="U41" i="82"/>
  <c r="AC41" i="82" s="1"/>
  <c r="T41" i="82"/>
  <c r="S41" i="82"/>
  <c r="AM41" i="82"/>
  <c r="L41" i="82"/>
  <c r="BB40" i="82"/>
  <c r="AY40" i="82"/>
  <c r="AK40" i="82"/>
  <c r="AD40" i="82"/>
  <c r="AL40" i="82" s="1"/>
  <c r="AB40" i="82"/>
  <c r="U40" i="82"/>
  <c r="AC40" i="82" s="1"/>
  <c r="T40" i="82"/>
  <c r="S40" i="82"/>
  <c r="AM40" i="82"/>
  <c r="L40" i="82"/>
  <c r="BB39" i="82"/>
  <c r="AK39" i="82"/>
  <c r="AM39" i="82"/>
  <c r="AD39" i="82"/>
  <c r="AL39" i="82" s="1"/>
  <c r="AB39" i="82"/>
  <c r="U39" i="82"/>
  <c r="AC39" i="82" s="1"/>
  <c r="T39" i="82"/>
  <c r="S39" i="82"/>
  <c r="L39" i="82"/>
  <c r="BB38" i="82"/>
  <c r="AM38" i="82"/>
  <c r="AK38" i="82"/>
  <c r="AD38" i="82"/>
  <c r="AL38" i="82" s="1"/>
  <c r="AB38" i="82"/>
  <c r="U38" i="82"/>
  <c r="AC38" i="82" s="1"/>
  <c r="S38" i="82"/>
  <c r="T38" i="82"/>
  <c r="L38" i="82"/>
  <c r="BB37" i="82"/>
  <c r="AM37" i="82"/>
  <c r="AD37" i="82"/>
  <c r="AL37" i="82" s="1"/>
  <c r="AK37" i="82"/>
  <c r="AB37" i="82"/>
  <c r="U37" i="82"/>
  <c r="AC37" i="82" s="1"/>
  <c r="S37" i="82"/>
  <c r="T37" i="82"/>
  <c r="L37" i="82"/>
  <c r="BB36" i="82"/>
  <c r="AK36" i="82"/>
  <c r="AD36" i="82"/>
  <c r="AL36" i="82" s="1"/>
  <c r="AB36" i="82"/>
  <c r="U36" i="82"/>
  <c r="AC36" i="82" s="1"/>
  <c r="T36" i="82"/>
  <c r="S36" i="82"/>
  <c r="AM36" i="82"/>
  <c r="L36" i="82"/>
  <c r="BB35" i="82"/>
  <c r="AK35" i="82"/>
  <c r="AD35" i="82"/>
  <c r="AL35" i="82" s="1"/>
  <c r="AB35" i="82"/>
  <c r="U35" i="82"/>
  <c r="AC35" i="82" s="1"/>
  <c r="T35" i="82"/>
  <c r="S35" i="82"/>
  <c r="AM35" i="82"/>
  <c r="L35" i="82"/>
  <c r="BB34" i="82"/>
  <c r="AK34" i="82"/>
  <c r="AM34" i="82"/>
  <c r="AD34" i="82"/>
  <c r="AL34" i="82" s="1"/>
  <c r="U34" i="82"/>
  <c r="AC34" i="82" s="1"/>
  <c r="AB34" i="82"/>
  <c r="T34" i="82"/>
  <c r="S34" i="82"/>
  <c r="L34" i="82"/>
  <c r="BB33" i="82"/>
  <c r="AM33" i="82"/>
  <c r="AD33" i="82"/>
  <c r="AL33" i="82" s="1"/>
  <c r="AK33" i="82"/>
  <c r="U33" i="82"/>
  <c r="AC33" i="82" s="1"/>
  <c r="AB33" i="82"/>
  <c r="S33" i="82"/>
  <c r="T33" i="82"/>
  <c r="L33" i="82"/>
  <c r="BB32" i="82"/>
  <c r="AM32" i="82"/>
  <c r="AK32" i="82"/>
  <c r="AD32" i="82"/>
  <c r="AL32" i="82" s="1"/>
  <c r="AB32" i="82"/>
  <c r="U32" i="82"/>
  <c r="AC32" i="82" s="1"/>
  <c r="AN32" i="82" s="1"/>
  <c r="BA32" i="82" s="1"/>
  <c r="BC32" i="82" s="1"/>
  <c r="S32" i="82"/>
  <c r="T32" i="82"/>
  <c r="L32" i="82"/>
  <c r="BB31" i="82"/>
  <c r="AK31" i="82"/>
  <c r="AD31" i="82"/>
  <c r="AL31" i="82" s="1"/>
  <c r="AB31" i="82"/>
  <c r="U31" i="82"/>
  <c r="AC31" i="82" s="1"/>
  <c r="S31" i="82"/>
  <c r="AM31" i="82"/>
  <c r="L31" i="82"/>
  <c r="BB30" i="82"/>
  <c r="AK30" i="82"/>
  <c r="AD30" i="82"/>
  <c r="AL30" i="82" s="1"/>
  <c r="AB30" i="82"/>
  <c r="U30" i="82"/>
  <c r="AC30" i="82" s="1"/>
  <c r="S30" i="82"/>
  <c r="AM30" i="82"/>
  <c r="L30" i="82"/>
  <c r="BB29" i="82"/>
  <c r="AK29" i="82"/>
  <c r="AD29" i="82"/>
  <c r="AL29" i="82" s="1"/>
  <c r="AB29" i="82"/>
  <c r="U29" i="82"/>
  <c r="AC29" i="82" s="1"/>
  <c r="T29" i="82"/>
  <c r="S29" i="82"/>
  <c r="AM29" i="82"/>
  <c r="L29" i="82"/>
  <c r="BB28" i="82"/>
  <c r="AK28" i="82"/>
  <c r="AM28" i="82"/>
  <c r="AD28" i="82"/>
  <c r="AL28" i="82" s="1"/>
  <c r="U28" i="82"/>
  <c r="AC28" i="82" s="1"/>
  <c r="AN28" i="82" s="1"/>
  <c r="BA28" i="82" s="1"/>
  <c r="BC28" i="82" s="1"/>
  <c r="AB28" i="82"/>
  <c r="S28" i="82"/>
  <c r="T28" i="82"/>
  <c r="L28" i="82"/>
  <c r="BB27" i="82"/>
  <c r="AM27" i="82"/>
  <c r="AD27" i="82"/>
  <c r="AL27" i="82" s="1"/>
  <c r="AK27" i="82"/>
  <c r="AB27" i="82"/>
  <c r="U27" i="82"/>
  <c r="AC27" i="82" s="1"/>
  <c r="T27" i="82"/>
  <c r="S27" i="82"/>
  <c r="L27" i="82"/>
  <c r="BB26" i="82"/>
  <c r="AK26" i="82"/>
  <c r="AD26" i="82"/>
  <c r="AL26" i="82" s="1"/>
  <c r="AB26" i="82"/>
  <c r="U26" i="82"/>
  <c r="AC26" i="82" s="1"/>
  <c r="S26" i="82"/>
  <c r="AM26" i="82"/>
  <c r="L26" i="82"/>
  <c r="BB25" i="82"/>
  <c r="AK25" i="82"/>
  <c r="AD25" i="82"/>
  <c r="AL25" i="82" s="1"/>
  <c r="AB25" i="82"/>
  <c r="U25" i="82"/>
  <c r="AC25" i="82" s="1"/>
  <c r="S25" i="82"/>
  <c r="T25" i="82"/>
  <c r="L25" i="82"/>
  <c r="BB24" i="82"/>
  <c r="AK24" i="82"/>
  <c r="AD24" i="82"/>
  <c r="AL24" i="82" s="1"/>
  <c r="AB24" i="82"/>
  <c r="U24" i="82"/>
  <c r="AC24" i="82" s="1"/>
  <c r="T24" i="82"/>
  <c r="S24" i="82"/>
  <c r="AM24" i="82"/>
  <c r="L24" i="82"/>
  <c r="BB23" i="82"/>
  <c r="AK23" i="82"/>
  <c r="AM23" i="82"/>
  <c r="AD23" i="82"/>
  <c r="AL23" i="82" s="1"/>
  <c r="AB23" i="82"/>
  <c r="U23" i="82"/>
  <c r="AC23" i="82" s="1"/>
  <c r="S23" i="82"/>
  <c r="T23" i="82"/>
  <c r="L23" i="82"/>
  <c r="BB22" i="82"/>
  <c r="AM22" i="82"/>
  <c r="AD22" i="82"/>
  <c r="AL22" i="82" s="1"/>
  <c r="AK22" i="82"/>
  <c r="U22" i="82"/>
  <c r="AC22" i="82" s="1"/>
  <c r="AB22" i="82"/>
  <c r="S22" i="82"/>
  <c r="T22" i="82"/>
  <c r="L22" i="82"/>
  <c r="BB21" i="82"/>
  <c r="AM21" i="82"/>
  <c r="AK21" i="82"/>
  <c r="AD21" i="82"/>
  <c r="AL21" i="82" s="1"/>
  <c r="AB21" i="82"/>
  <c r="U21" i="82"/>
  <c r="AC21" i="82" s="1"/>
  <c r="S21" i="82"/>
  <c r="T21" i="82"/>
  <c r="L21" i="82"/>
  <c r="BB20" i="82"/>
  <c r="AK20" i="82"/>
  <c r="AD20" i="82"/>
  <c r="AB20" i="82"/>
  <c r="U20" i="82"/>
  <c r="AC20" i="82" s="1"/>
  <c r="S20" i="82"/>
  <c r="T20" i="82"/>
  <c r="AM20" i="82"/>
  <c r="L20" i="82"/>
  <c r="BB19" i="82"/>
  <c r="AK19" i="82"/>
  <c r="AD19" i="82"/>
  <c r="AL19" i="82" s="1"/>
  <c r="AB19" i="82"/>
  <c r="U19" i="82"/>
  <c r="AC19" i="82" s="1"/>
  <c r="S19" i="82"/>
  <c r="AM19" i="82"/>
  <c r="L19" i="82"/>
  <c r="BB18" i="82"/>
  <c r="AK18" i="82"/>
  <c r="AD18" i="82"/>
  <c r="AL18" i="82" s="1"/>
  <c r="AB18" i="82"/>
  <c r="U18" i="82"/>
  <c r="AC18" i="82" s="1"/>
  <c r="S18" i="82"/>
  <c r="T18" i="82"/>
  <c r="L18" i="82"/>
  <c r="BB17" i="82"/>
  <c r="AY17" i="82"/>
  <c r="AK17" i="82"/>
  <c r="AD17" i="82"/>
  <c r="AL17" i="82" s="1"/>
  <c r="AB17" i="82"/>
  <c r="U17" i="82"/>
  <c r="AC17" i="82" s="1"/>
  <c r="S17" i="82"/>
  <c r="T17" i="82"/>
  <c r="L17" i="82"/>
  <c r="BB16" i="82"/>
  <c r="AK16" i="82"/>
  <c r="AD16" i="82"/>
  <c r="AL16" i="82" s="1"/>
  <c r="AB16" i="82"/>
  <c r="U16" i="82"/>
  <c r="AC16" i="82" s="1"/>
  <c r="S16" i="82"/>
  <c r="L16" i="82"/>
  <c r="BB15" i="82"/>
  <c r="AY15" i="82"/>
  <c r="AK15" i="82"/>
  <c r="AD15" i="82"/>
  <c r="AL15" i="82" s="1"/>
  <c r="AB15" i="82"/>
  <c r="U15" i="82"/>
  <c r="AC15" i="82" s="1"/>
  <c r="S15" i="82"/>
  <c r="T15" i="82"/>
  <c r="L15" i="82"/>
  <c r="BB14" i="82"/>
  <c r="AK14" i="82"/>
  <c r="AD14" i="82"/>
  <c r="AL14" i="82" s="1"/>
  <c r="AB14" i="82"/>
  <c r="U14" i="82"/>
  <c r="AC14" i="82" s="1"/>
  <c r="S14" i="82"/>
  <c r="T14" i="82"/>
  <c r="L14" i="82"/>
  <c r="BB13" i="82"/>
  <c r="AK13" i="82"/>
  <c r="AD13" i="82"/>
  <c r="AL13" i="82" s="1"/>
  <c r="AB13" i="82"/>
  <c r="U13" i="82"/>
  <c r="AC13" i="82" s="1"/>
  <c r="S13" i="82"/>
  <c r="T13" i="82"/>
  <c r="L13" i="82"/>
  <c r="BB12" i="82"/>
  <c r="AK12" i="82"/>
  <c r="AD12" i="82"/>
  <c r="AL12" i="82" s="1"/>
  <c r="AB12" i="82"/>
  <c r="U12" i="82"/>
  <c r="AC12" i="82" s="1"/>
  <c r="S12" i="82"/>
  <c r="L12" i="82"/>
  <c r="BB11" i="82"/>
  <c r="AK11" i="82"/>
  <c r="AD11" i="82"/>
  <c r="AL11" i="82" s="1"/>
  <c r="AB11" i="82"/>
  <c r="U11" i="82"/>
  <c r="AC11" i="82" s="1"/>
  <c r="S11" i="82"/>
  <c r="T11" i="82"/>
  <c r="L11" i="82"/>
  <c r="BB10" i="82"/>
  <c r="AK10" i="82"/>
  <c r="AD10" i="82"/>
  <c r="AL10" i="82" s="1"/>
  <c r="AB10" i="82"/>
  <c r="U10" i="82"/>
  <c r="AC10" i="82" s="1"/>
  <c r="S10" i="82"/>
  <c r="T10" i="82"/>
  <c r="BB9" i="82"/>
  <c r="AK9" i="82"/>
  <c r="AD9" i="82"/>
  <c r="AL9" i="82" s="1"/>
  <c r="AB9" i="82"/>
  <c r="U9" i="82"/>
  <c r="AC9" i="82" s="1"/>
  <c r="S9" i="82"/>
  <c r="T9" i="82"/>
  <c r="AL20" i="82"/>
  <c r="AM16" i="82"/>
  <c r="AM12" i="82"/>
  <c r="AM9" i="82"/>
  <c r="AM13" i="82"/>
  <c r="AM10" i="82"/>
  <c r="T19" i="82"/>
  <c r="AM18" i="82"/>
  <c r="AM17" i="82"/>
  <c r="AM14" i="82"/>
  <c r="T30" i="82"/>
  <c r="T12" i="82"/>
  <c r="T16" i="82"/>
  <c r="T26" i="82"/>
  <c r="AM11" i="82"/>
  <c r="AM15" i="82"/>
  <c r="T31" i="82"/>
  <c r="AM25" i="82"/>
  <c r="AM20" i="80"/>
  <c r="AM23" i="80"/>
  <c r="AM24" i="80"/>
  <c r="AM25" i="80"/>
  <c r="AM26" i="80"/>
  <c r="AM27" i="80"/>
  <c r="AM28" i="80"/>
  <c r="AM29" i="80"/>
  <c r="AM30" i="80"/>
  <c r="AM31" i="80"/>
  <c r="AM32" i="80"/>
  <c r="AM33" i="80"/>
  <c r="AM34" i="80"/>
  <c r="AM35" i="80"/>
  <c r="AM36" i="80"/>
  <c r="AM37" i="80"/>
  <c r="AM38" i="80"/>
  <c r="AM39" i="80"/>
  <c r="AM40" i="80"/>
  <c r="AM41" i="80"/>
  <c r="AM42" i="80"/>
  <c r="AM43" i="80"/>
  <c r="AM44" i="80"/>
  <c r="AM45" i="80"/>
  <c r="AM46" i="80"/>
  <c r="AM47" i="80"/>
  <c r="AM48" i="80"/>
  <c r="AM49" i="80"/>
  <c r="AM50" i="80"/>
  <c r="AM51" i="80"/>
  <c r="AM52" i="80"/>
  <c r="AM53" i="80"/>
  <c r="AM9" i="80"/>
  <c r="AD26" i="80"/>
  <c r="AL26" i="80" s="1"/>
  <c r="AD27" i="80"/>
  <c r="AL27" i="80"/>
  <c r="AD30" i="80"/>
  <c r="AL30" i="80"/>
  <c r="AD31" i="80"/>
  <c r="AL31" i="80" s="1"/>
  <c r="AD32" i="80"/>
  <c r="AL32" i="80" s="1"/>
  <c r="AD33" i="80"/>
  <c r="AL33" i="80" s="1"/>
  <c r="AD36" i="80"/>
  <c r="AL36" i="80" s="1"/>
  <c r="AD37" i="80"/>
  <c r="AL37" i="80" s="1"/>
  <c r="AD42" i="80"/>
  <c r="AL42" i="80" s="1"/>
  <c r="AD43" i="80"/>
  <c r="AL43" i="80" s="1"/>
  <c r="AD46" i="80"/>
  <c r="AL46" i="80" s="1"/>
  <c r="AD47" i="80"/>
  <c r="AL47" i="80" s="1"/>
  <c r="AD48" i="80"/>
  <c r="AL48" i="80" s="1"/>
  <c r="AD49" i="80"/>
  <c r="AL49" i="80" s="1"/>
  <c r="AD52" i="80"/>
  <c r="AL52" i="80" s="1"/>
  <c r="AD53" i="80"/>
  <c r="AL53" i="80" s="1"/>
  <c r="U24" i="80"/>
  <c r="AC24" i="80" s="1"/>
  <c r="U25" i="80"/>
  <c r="AC25" i="80" s="1"/>
  <c r="U28" i="80"/>
  <c r="AC28" i="80" s="1"/>
  <c r="AD28" i="80"/>
  <c r="AL28" i="80" s="1"/>
  <c r="U29" i="80"/>
  <c r="AC29" i="80" s="1"/>
  <c r="AD29" i="80"/>
  <c r="AL29" i="80" s="1"/>
  <c r="U30" i="80"/>
  <c r="AC30" i="80" s="1"/>
  <c r="AN30" i="80" s="1"/>
  <c r="BA30" i="80" s="1"/>
  <c r="BC30" i="80" s="1"/>
  <c r="U31" i="80"/>
  <c r="AC31" i="80" s="1"/>
  <c r="U33" i="80"/>
  <c r="AC33" i="80" s="1"/>
  <c r="U34" i="80"/>
  <c r="AC34" i="80" s="1"/>
  <c r="U41" i="80"/>
  <c r="AC41" i="80" s="1"/>
  <c r="AD41" i="80"/>
  <c r="AL41" i="80"/>
  <c r="U44" i="80"/>
  <c r="AC44" i="80"/>
  <c r="AD44" i="80"/>
  <c r="AL44" i="80" s="1"/>
  <c r="AN44" i="80" s="1"/>
  <c r="BA44" i="80" s="1"/>
  <c r="BC44" i="80" s="1"/>
  <c r="U45" i="80"/>
  <c r="AC45" i="80" s="1"/>
  <c r="AD45" i="80"/>
  <c r="AL45" i="80" s="1"/>
  <c r="U46" i="80"/>
  <c r="AC46" i="80" s="1"/>
  <c r="U47" i="80"/>
  <c r="AC47" i="80"/>
  <c r="U49" i="80"/>
  <c r="AC49" i="80" s="1"/>
  <c r="U50" i="80"/>
  <c r="AC50" i="80" s="1"/>
  <c r="AD10" i="80"/>
  <c r="AL10" i="80" s="1"/>
  <c r="AK10" i="80"/>
  <c r="AD11" i="80"/>
  <c r="AL11" i="80" s="1"/>
  <c r="AD12" i="80"/>
  <c r="AL12" i="80" s="1"/>
  <c r="AD13" i="80"/>
  <c r="AL13" i="80" s="1"/>
  <c r="AD14" i="80"/>
  <c r="AL14" i="80" s="1"/>
  <c r="AD15" i="80"/>
  <c r="AL15" i="80" s="1"/>
  <c r="AD16" i="80"/>
  <c r="AL16" i="80" s="1"/>
  <c r="AD17" i="80"/>
  <c r="AL17" i="80" s="1"/>
  <c r="AD18" i="80"/>
  <c r="AL18" i="80" s="1"/>
  <c r="AD19" i="80"/>
  <c r="AL19" i="80" s="1"/>
  <c r="AD20" i="80"/>
  <c r="AL20" i="80" s="1"/>
  <c r="AD21" i="80"/>
  <c r="AL21" i="80" s="1"/>
  <c r="AD22" i="80"/>
  <c r="AL22" i="80" s="1"/>
  <c r="AD23" i="80"/>
  <c r="AL23" i="80" s="1"/>
  <c r="AD24" i="80"/>
  <c r="AL24" i="80" s="1"/>
  <c r="AD25" i="80"/>
  <c r="AL25" i="80" s="1"/>
  <c r="AD34" i="80"/>
  <c r="AL34" i="80" s="1"/>
  <c r="AD35" i="80"/>
  <c r="AL35" i="80" s="1"/>
  <c r="AD38" i="80"/>
  <c r="AL38" i="80" s="1"/>
  <c r="AD39" i="80"/>
  <c r="AL39" i="80" s="1"/>
  <c r="AD40" i="80"/>
  <c r="AL40" i="80" s="1"/>
  <c r="AD50" i="80"/>
  <c r="AL50" i="80" s="1"/>
  <c r="AD51" i="80"/>
  <c r="AL51" i="80" s="1"/>
  <c r="AD9" i="80"/>
  <c r="AL9" i="80" s="1"/>
  <c r="U10" i="80"/>
  <c r="U11" i="80"/>
  <c r="AC11" i="80" s="1"/>
  <c r="U12" i="80"/>
  <c r="AC12" i="80" s="1"/>
  <c r="U13" i="80"/>
  <c r="AC13" i="80" s="1"/>
  <c r="U14" i="80"/>
  <c r="AC14" i="80" s="1"/>
  <c r="U15" i="80"/>
  <c r="AC15" i="80" s="1"/>
  <c r="AB15" i="80"/>
  <c r="U16" i="80"/>
  <c r="AC16" i="80" s="1"/>
  <c r="AB16" i="80"/>
  <c r="U17" i="80"/>
  <c r="AC17" i="80" s="1"/>
  <c r="U18" i="80"/>
  <c r="AC18" i="80" s="1"/>
  <c r="AB18" i="80"/>
  <c r="U19" i="80"/>
  <c r="AC19" i="80" s="1"/>
  <c r="AB19" i="80"/>
  <c r="U20" i="80"/>
  <c r="AC20" i="80" s="1"/>
  <c r="U21" i="80"/>
  <c r="AC21" i="80"/>
  <c r="U22" i="80"/>
  <c r="AC22" i="80" s="1"/>
  <c r="U23" i="80"/>
  <c r="AC23" i="80" s="1"/>
  <c r="U26" i="80"/>
  <c r="AC26" i="80" s="1"/>
  <c r="U27" i="80"/>
  <c r="AC27" i="80" s="1"/>
  <c r="U32" i="80"/>
  <c r="AC32" i="80" s="1"/>
  <c r="U35" i="80"/>
  <c r="AC35" i="80" s="1"/>
  <c r="U36" i="80"/>
  <c r="AC36" i="80" s="1"/>
  <c r="U37" i="80"/>
  <c r="AC37" i="80" s="1"/>
  <c r="U38" i="80"/>
  <c r="AC38" i="80" s="1"/>
  <c r="U39" i="80"/>
  <c r="AC39" i="80" s="1"/>
  <c r="U40" i="80"/>
  <c r="AC40" i="80" s="1"/>
  <c r="U42" i="80"/>
  <c r="AC42" i="80" s="1"/>
  <c r="U43" i="80"/>
  <c r="AC43" i="80" s="1"/>
  <c r="U48" i="80"/>
  <c r="AC48" i="80" s="1"/>
  <c r="U51" i="80"/>
  <c r="AC51" i="80"/>
  <c r="U52" i="80"/>
  <c r="AC52" i="80" s="1"/>
  <c r="U53" i="80"/>
  <c r="AC53" i="80" s="1"/>
  <c r="U9" i="80"/>
  <c r="AC9" i="80" s="1"/>
  <c r="T9" i="80"/>
  <c r="L10" i="80"/>
  <c r="L11" i="80"/>
  <c r="L12" i="80"/>
  <c r="L13" i="80"/>
  <c r="L14" i="80"/>
  <c r="L15" i="80"/>
  <c r="L16" i="80"/>
  <c r="L17" i="80"/>
  <c r="L18" i="80"/>
  <c r="L19" i="80"/>
  <c r="L20" i="80"/>
  <c r="L21" i="80"/>
  <c r="L22" i="80"/>
  <c r="L23" i="80"/>
  <c r="L24" i="80"/>
  <c r="L25" i="80"/>
  <c r="L26" i="80"/>
  <c r="L27" i="80"/>
  <c r="L28" i="80"/>
  <c r="L29" i="80"/>
  <c r="L30" i="80"/>
  <c r="L31" i="80"/>
  <c r="L32" i="80"/>
  <c r="L33" i="80"/>
  <c r="L34" i="80"/>
  <c r="L35" i="80"/>
  <c r="L36" i="80"/>
  <c r="L37" i="80"/>
  <c r="L38" i="80"/>
  <c r="L39" i="80"/>
  <c r="L40" i="80"/>
  <c r="L41" i="80"/>
  <c r="L42" i="80"/>
  <c r="L43" i="80"/>
  <c r="L44" i="80"/>
  <c r="L45" i="80"/>
  <c r="L46" i="80"/>
  <c r="L47" i="80"/>
  <c r="L48" i="80"/>
  <c r="L49" i="80"/>
  <c r="L50" i="80"/>
  <c r="L51" i="80"/>
  <c r="L52" i="80"/>
  <c r="L53" i="80"/>
  <c r="L9" i="80"/>
  <c r="AK53" i="80"/>
  <c r="AK52" i="80"/>
  <c r="AK51" i="80"/>
  <c r="AK50" i="80"/>
  <c r="AK49" i="80"/>
  <c r="AK48" i="80"/>
  <c r="AK47" i="80"/>
  <c r="AK46" i="80"/>
  <c r="AK45" i="80"/>
  <c r="AK44" i="80"/>
  <c r="AK43" i="80"/>
  <c r="AK42" i="80"/>
  <c r="AK41" i="80"/>
  <c r="AK40" i="80"/>
  <c r="AK39" i="80"/>
  <c r="AK38" i="80"/>
  <c r="AK37" i="80"/>
  <c r="AK36" i="80"/>
  <c r="AK35" i="80"/>
  <c r="AK34" i="80"/>
  <c r="AK33" i="80"/>
  <c r="AK32" i="80"/>
  <c r="AK31" i="80"/>
  <c r="AK30" i="80"/>
  <c r="AK29" i="80"/>
  <c r="AK28" i="80"/>
  <c r="AK27" i="80"/>
  <c r="AK26" i="80"/>
  <c r="AK25" i="80"/>
  <c r="AK24" i="80"/>
  <c r="AK23" i="80"/>
  <c r="AK22" i="80"/>
  <c r="AK21" i="80"/>
  <c r="AK20" i="80"/>
  <c r="AK19" i="80"/>
  <c r="AK18" i="80"/>
  <c r="AK17" i="80"/>
  <c r="AK16" i="80"/>
  <c r="AK15" i="80"/>
  <c r="AK14" i="80"/>
  <c r="AK13" i="80"/>
  <c r="AK12" i="80"/>
  <c r="AK11" i="80"/>
  <c r="AK9" i="80"/>
  <c r="BB10" i="80"/>
  <c r="BB11" i="80"/>
  <c r="BB12" i="80"/>
  <c r="BB13" i="80"/>
  <c r="BB14" i="80"/>
  <c r="BB15" i="80"/>
  <c r="BB16" i="80"/>
  <c r="BB17" i="80"/>
  <c r="BB18" i="80"/>
  <c r="BB19" i="80"/>
  <c r="BB20" i="80"/>
  <c r="BB21" i="80"/>
  <c r="BB22" i="80"/>
  <c r="BB23" i="80"/>
  <c r="BB24" i="80"/>
  <c r="BB25" i="80"/>
  <c r="BB26" i="80"/>
  <c r="BB27" i="80"/>
  <c r="BB28" i="80"/>
  <c r="BB29" i="80"/>
  <c r="BB30" i="80"/>
  <c r="BB31" i="80"/>
  <c r="BB32" i="80"/>
  <c r="BB33" i="80"/>
  <c r="BB34" i="80"/>
  <c r="BB35" i="80"/>
  <c r="BB36" i="80"/>
  <c r="BB37" i="80"/>
  <c r="BB38" i="80"/>
  <c r="BB39" i="80"/>
  <c r="BB40" i="80"/>
  <c r="BB41" i="80"/>
  <c r="BB42" i="80"/>
  <c r="BB43" i="80"/>
  <c r="BB44" i="80"/>
  <c r="BB45" i="80"/>
  <c r="BB46" i="80"/>
  <c r="BB47" i="80"/>
  <c r="BB48" i="80"/>
  <c r="BB49" i="80"/>
  <c r="BB50" i="80"/>
  <c r="BB51" i="80"/>
  <c r="BB52" i="80"/>
  <c r="BB53" i="80"/>
  <c r="AB53" i="80"/>
  <c r="S53" i="80"/>
  <c r="T53" i="80"/>
  <c r="AB52" i="80"/>
  <c r="S52" i="80"/>
  <c r="T52" i="80"/>
  <c r="AB51" i="80"/>
  <c r="S51" i="80"/>
  <c r="AB50" i="80"/>
  <c r="S50" i="80"/>
  <c r="T50" i="80"/>
  <c r="AB49" i="80"/>
  <c r="S49" i="80"/>
  <c r="T49" i="80"/>
  <c r="AB48" i="80"/>
  <c r="S48" i="80"/>
  <c r="T48" i="80"/>
  <c r="AB47" i="80"/>
  <c r="S47" i="80"/>
  <c r="T47" i="80"/>
  <c r="AB46" i="80"/>
  <c r="S46" i="80"/>
  <c r="T46" i="80"/>
  <c r="AB45" i="80"/>
  <c r="S45" i="80"/>
  <c r="T45" i="80"/>
  <c r="AB44" i="80"/>
  <c r="S44" i="80"/>
  <c r="AB43" i="80"/>
  <c r="S43" i="80"/>
  <c r="AB42" i="80"/>
  <c r="S42" i="80"/>
  <c r="T42" i="80"/>
  <c r="AB41" i="80"/>
  <c r="S41" i="80"/>
  <c r="AB40" i="80"/>
  <c r="S40" i="80"/>
  <c r="AB39" i="80"/>
  <c r="S39" i="80"/>
  <c r="T39" i="80"/>
  <c r="AB38" i="80"/>
  <c r="S38" i="80"/>
  <c r="T38" i="80"/>
  <c r="AB37" i="80"/>
  <c r="S37" i="80"/>
  <c r="T37" i="80"/>
  <c r="AB36" i="80"/>
  <c r="S36" i="80"/>
  <c r="T36" i="80"/>
  <c r="AB35" i="80"/>
  <c r="S35" i="80"/>
  <c r="T35" i="80"/>
  <c r="AB34" i="80"/>
  <c r="S34" i="80"/>
  <c r="T34" i="80"/>
  <c r="AB33" i="80"/>
  <c r="S33" i="80"/>
  <c r="AB32" i="80"/>
  <c r="S32" i="80"/>
  <c r="T32" i="80"/>
  <c r="AB31" i="80"/>
  <c r="S31" i="80"/>
  <c r="AB30" i="80"/>
  <c r="S30" i="80"/>
  <c r="T30" i="80"/>
  <c r="AB29" i="80"/>
  <c r="S29" i="80"/>
  <c r="AB28" i="80"/>
  <c r="S28" i="80"/>
  <c r="AB27" i="80"/>
  <c r="S27" i="80"/>
  <c r="T27" i="80"/>
  <c r="AB26" i="80"/>
  <c r="S26" i="80"/>
  <c r="T26" i="80"/>
  <c r="AB25" i="80"/>
  <c r="S25" i="80"/>
  <c r="T25" i="80"/>
  <c r="AB24" i="80"/>
  <c r="S24" i="80"/>
  <c r="AB23" i="80"/>
  <c r="S23" i="80"/>
  <c r="T23" i="80"/>
  <c r="AB22" i="80"/>
  <c r="AM22" i="80"/>
  <c r="S22" i="80"/>
  <c r="T22" i="80"/>
  <c r="AB21" i="80"/>
  <c r="S21" i="80"/>
  <c r="AM21" i="80"/>
  <c r="AB20" i="80"/>
  <c r="S20" i="80"/>
  <c r="T20" i="80"/>
  <c r="S19" i="80"/>
  <c r="AM19" i="80"/>
  <c r="S18" i="80"/>
  <c r="T18" i="80"/>
  <c r="AY17" i="80"/>
  <c r="AB17" i="80"/>
  <c r="S17" i="80"/>
  <c r="T17" i="80"/>
  <c r="AY16" i="80"/>
  <c r="S16" i="80"/>
  <c r="T16" i="80"/>
  <c r="AY15" i="80"/>
  <c r="S15" i="80"/>
  <c r="T15" i="80"/>
  <c r="AY14" i="80"/>
  <c r="AB14" i="80"/>
  <c r="S14" i="80"/>
  <c r="AY13" i="80"/>
  <c r="AB13" i="80"/>
  <c r="S13" i="80"/>
  <c r="T13" i="80"/>
  <c r="AB12" i="80"/>
  <c r="S12" i="80"/>
  <c r="T12" i="80"/>
  <c r="AB11" i="80"/>
  <c r="S11" i="80"/>
  <c r="T11" i="80"/>
  <c r="AB10" i="80"/>
  <c r="BB9" i="80"/>
  <c r="T43" i="80"/>
  <c r="T41" i="80"/>
  <c r="AM16" i="80"/>
  <c r="AM18" i="80"/>
  <c r="AM17" i="80"/>
  <c r="AM15" i="80"/>
  <c r="AM14" i="80"/>
  <c r="AM13" i="80"/>
  <c r="AM12" i="80"/>
  <c r="AM11" i="80"/>
  <c r="T29" i="80"/>
  <c r="T40" i="80"/>
  <c r="T21" i="80"/>
  <c r="T28" i="80"/>
  <c r="T19" i="80"/>
  <c r="T44" i="80"/>
  <c r="T51" i="80"/>
  <c r="T24" i="80"/>
  <c r="T33" i="80"/>
  <c r="T14" i="80"/>
  <c r="T31" i="80"/>
  <c r="AC10" i="80" l="1"/>
  <c r="T10" i="80"/>
  <c r="AM10" i="80"/>
  <c r="AN27" i="80"/>
  <c r="BA27" i="80" s="1"/>
  <c r="BC27" i="80" s="1"/>
  <c r="BD27" i="80" s="1"/>
  <c r="BE27" i="80" s="1"/>
  <c r="AN42" i="82"/>
  <c r="BA42" i="82" s="1"/>
  <c r="BC42" i="82" s="1"/>
  <c r="BD42" i="82" s="1"/>
  <c r="BE42" i="82" s="1"/>
  <c r="AN46" i="80"/>
  <c r="BA46" i="80" s="1"/>
  <c r="BC46" i="80" s="1"/>
  <c r="BD46" i="80" s="1"/>
  <c r="BE46" i="80" s="1"/>
  <c r="AN31" i="80"/>
  <c r="BA31" i="80" s="1"/>
  <c r="BC31" i="80" s="1"/>
  <c r="BD31" i="80" s="1"/>
  <c r="BE31" i="80" s="1"/>
  <c r="AN47" i="80"/>
  <c r="BA47" i="80" s="1"/>
  <c r="BC47" i="80" s="1"/>
  <c r="BD47" i="80" s="1"/>
  <c r="BE47" i="80" s="1"/>
  <c r="AN49" i="80"/>
  <c r="BA49" i="80" s="1"/>
  <c r="BC49" i="80" s="1"/>
  <c r="BD49" i="80" s="1"/>
  <c r="BE49" i="80" s="1"/>
  <c r="AN40" i="82"/>
  <c r="BA40" i="82" s="1"/>
  <c r="BC40" i="82" s="1"/>
  <c r="BD40" i="82" s="1"/>
  <c r="BE40" i="82" s="1"/>
  <c r="AN26" i="82"/>
  <c r="BA26" i="82" s="1"/>
  <c r="BC26" i="82" s="1"/>
  <c r="BD26" i="82" s="1"/>
  <c r="BE26" i="82" s="1"/>
  <c r="AN9" i="82"/>
  <c r="BA9" i="82" s="1"/>
  <c r="BC9" i="82" s="1"/>
  <c r="BD9" i="82" s="1"/>
  <c r="BE9" i="82" s="1"/>
  <c r="AN33" i="80"/>
  <c r="BA33" i="80" s="1"/>
  <c r="BC33" i="80" s="1"/>
  <c r="BD33" i="80" s="1"/>
  <c r="BE33" i="80" s="1"/>
  <c r="AN14" i="82"/>
  <c r="BA14" i="82" s="1"/>
  <c r="BC14" i="82" s="1"/>
  <c r="BD14" i="82" s="1"/>
  <c r="BE14" i="82" s="1"/>
  <c r="AN23" i="82"/>
  <c r="BA23" i="82" s="1"/>
  <c r="BC23" i="82" s="1"/>
  <c r="BD23" i="82" s="1"/>
  <c r="BE23" i="82" s="1"/>
  <c r="AN41" i="82"/>
  <c r="BA41" i="82" s="1"/>
  <c r="BC41" i="82" s="1"/>
  <c r="BD41" i="82" s="1"/>
  <c r="BE41" i="82" s="1"/>
  <c r="AN35" i="82"/>
  <c r="BA35" i="82" s="1"/>
  <c r="BC35" i="82" s="1"/>
  <c r="BD35" i="82" s="1"/>
  <c r="BE35" i="82" s="1"/>
  <c r="AN27" i="82"/>
  <c r="BA27" i="82" s="1"/>
  <c r="BC27" i="82" s="1"/>
  <c r="BD27" i="82" s="1"/>
  <c r="BE27" i="82" s="1"/>
  <c r="AN11" i="82"/>
  <c r="BA11" i="82" s="1"/>
  <c r="BC11" i="82" s="1"/>
  <c r="BD11" i="82" s="1"/>
  <c r="BE11" i="82" s="1"/>
  <c r="AN51" i="82"/>
  <c r="BA51" i="82" s="1"/>
  <c r="BC51" i="82" s="1"/>
  <c r="BD51" i="82" s="1"/>
  <c r="BE51" i="82" s="1"/>
  <c r="AN30" i="82"/>
  <c r="BA30" i="82" s="1"/>
  <c r="BC30" i="82" s="1"/>
  <c r="BD30" i="82" s="1"/>
  <c r="BE30" i="82" s="1"/>
  <c r="AN45" i="82"/>
  <c r="BA45" i="82" s="1"/>
  <c r="BC45" i="82" s="1"/>
  <c r="BD45" i="82" s="1"/>
  <c r="BE45" i="82" s="1"/>
  <c r="AN46" i="82"/>
  <c r="BA46" i="82" s="1"/>
  <c r="BC46" i="82" s="1"/>
  <c r="BD46" i="82" s="1"/>
  <c r="BE46" i="82" s="1"/>
  <c r="AN38" i="82"/>
  <c r="BA38" i="82" s="1"/>
  <c r="BC38" i="82" s="1"/>
  <c r="BD38" i="82" s="1"/>
  <c r="BE38" i="82" s="1"/>
  <c r="AN37" i="82"/>
  <c r="BA37" i="82" s="1"/>
  <c r="BC37" i="82" s="1"/>
  <c r="BD37" i="82" s="1"/>
  <c r="BE37" i="82" s="1"/>
  <c r="AN31" i="82"/>
  <c r="BA31" i="82" s="1"/>
  <c r="BC31" i="82" s="1"/>
  <c r="BD31" i="82" s="1"/>
  <c r="BE31" i="82" s="1"/>
  <c r="AN24" i="82"/>
  <c r="BA24" i="82" s="1"/>
  <c r="BC24" i="82" s="1"/>
  <c r="BD24" i="82" s="1"/>
  <c r="BE24" i="82" s="1"/>
  <c r="AN12" i="82"/>
  <c r="BA12" i="82" s="1"/>
  <c r="BC12" i="82" s="1"/>
  <c r="BD12" i="82" s="1"/>
  <c r="BE12" i="82" s="1"/>
  <c r="BD50" i="82"/>
  <c r="BE50" i="82" s="1"/>
  <c r="AN39" i="82"/>
  <c r="BA39" i="82" s="1"/>
  <c r="BC39" i="82" s="1"/>
  <c r="BD39" i="82" s="1"/>
  <c r="BE39" i="82" s="1"/>
  <c r="AN33" i="82"/>
  <c r="BA33" i="82" s="1"/>
  <c r="BC33" i="82" s="1"/>
  <c r="BD33" i="82" s="1"/>
  <c r="BE33" i="82" s="1"/>
  <c r="AN34" i="82"/>
  <c r="BA34" i="82" s="1"/>
  <c r="BC34" i="82" s="1"/>
  <c r="BD34" i="82" s="1"/>
  <c r="BE34" i="82" s="1"/>
  <c r="AN29" i="82"/>
  <c r="BA29" i="82" s="1"/>
  <c r="BC29" i="82" s="1"/>
  <c r="BD29" i="82" s="1"/>
  <c r="BE29" i="82" s="1"/>
  <c r="AN19" i="82"/>
  <c r="BA19" i="82" s="1"/>
  <c r="BC19" i="82" s="1"/>
  <c r="BD19" i="82" s="1"/>
  <c r="BE19" i="82" s="1"/>
  <c r="AN22" i="82"/>
  <c r="BA22" i="82" s="1"/>
  <c r="BC22" i="82" s="1"/>
  <c r="BD22" i="82" s="1"/>
  <c r="BE22" i="82" s="1"/>
  <c r="AN17" i="82"/>
  <c r="BA17" i="82" s="1"/>
  <c r="BC17" i="82" s="1"/>
  <c r="BD17" i="82" s="1"/>
  <c r="BE17" i="82" s="1"/>
  <c r="AN52" i="80"/>
  <c r="BA52" i="80" s="1"/>
  <c r="BC52" i="80" s="1"/>
  <c r="BD52" i="80" s="1"/>
  <c r="BE52" i="80" s="1"/>
  <c r="AN53" i="80"/>
  <c r="BA53" i="80" s="1"/>
  <c r="BC53" i="80" s="1"/>
  <c r="BD53" i="80" s="1"/>
  <c r="BE53" i="80" s="1"/>
  <c r="AN52" i="82"/>
  <c r="BA52" i="82" s="1"/>
  <c r="BC52" i="82" s="1"/>
  <c r="BD52" i="82" s="1"/>
  <c r="BE52" i="82" s="1"/>
  <c r="AN21" i="82"/>
  <c r="BA21" i="82" s="1"/>
  <c r="BC21" i="82" s="1"/>
  <c r="BD21" i="82" s="1"/>
  <c r="BE21" i="82" s="1"/>
  <c r="AN13" i="82"/>
  <c r="BA13" i="82" s="1"/>
  <c r="BC13" i="82" s="1"/>
  <c r="BD13" i="82" s="1"/>
  <c r="BE13" i="82" s="1"/>
  <c r="AN37" i="80"/>
  <c r="BA37" i="80" s="1"/>
  <c r="BC37" i="80" s="1"/>
  <c r="BD37" i="80" s="1"/>
  <c r="BE37" i="80" s="1"/>
  <c r="AN42" i="80"/>
  <c r="BA42" i="80" s="1"/>
  <c r="BC42" i="80" s="1"/>
  <c r="BD42" i="80" s="1"/>
  <c r="BE42" i="80" s="1"/>
  <c r="AN43" i="80"/>
  <c r="BA43" i="80" s="1"/>
  <c r="BC43" i="80" s="1"/>
  <c r="BD43" i="80" s="1"/>
  <c r="BE43" i="80" s="1"/>
  <c r="AN48" i="80"/>
  <c r="BA48" i="80" s="1"/>
  <c r="BC48" i="80" s="1"/>
  <c r="BD48" i="80" s="1"/>
  <c r="BE48" i="80" s="1"/>
  <c r="AN38" i="80"/>
  <c r="BA38" i="80" s="1"/>
  <c r="BC38" i="80" s="1"/>
  <c r="BD38" i="80" s="1"/>
  <c r="BE38" i="80" s="1"/>
  <c r="AN39" i="80"/>
  <c r="BA39" i="80" s="1"/>
  <c r="BC39" i="80" s="1"/>
  <c r="BD39" i="80" s="1"/>
  <c r="BE39" i="80" s="1"/>
  <c r="AN9" i="80"/>
  <c r="BA9" i="80" s="1"/>
  <c r="BC9" i="80" s="1"/>
  <c r="BD9" i="80" s="1"/>
  <c r="BE9" i="80" s="1"/>
  <c r="AN11" i="80"/>
  <c r="BA11" i="80" s="1"/>
  <c r="BC11" i="80" s="1"/>
  <c r="BD11" i="80" s="1"/>
  <c r="BE11" i="80" s="1"/>
  <c r="AN12" i="80"/>
  <c r="BA12" i="80" s="1"/>
  <c r="BC12" i="80" s="1"/>
  <c r="BD12" i="80" s="1"/>
  <c r="BE12" i="80" s="1"/>
  <c r="AN13" i="80"/>
  <c r="BA13" i="80" s="1"/>
  <c r="BC13" i="80" s="1"/>
  <c r="BD13" i="80" s="1"/>
  <c r="BE13" i="80" s="1"/>
  <c r="AN14" i="80"/>
  <c r="BA14" i="80" s="1"/>
  <c r="BC14" i="80" s="1"/>
  <c r="BD14" i="80" s="1"/>
  <c r="BE14" i="80" s="1"/>
  <c r="AN15" i="80"/>
  <c r="BA15" i="80" s="1"/>
  <c r="BC15" i="80" s="1"/>
  <c r="BD15" i="80" s="1"/>
  <c r="BE15" i="80" s="1"/>
  <c r="AN16" i="80"/>
  <c r="BA16" i="80" s="1"/>
  <c r="BC16" i="80" s="1"/>
  <c r="BD16" i="80" s="1"/>
  <c r="BE16" i="80" s="1"/>
  <c r="AN17" i="80"/>
  <c r="BA17" i="80" s="1"/>
  <c r="BC17" i="80" s="1"/>
  <c r="BD17" i="80" s="1"/>
  <c r="BE17" i="80" s="1"/>
  <c r="AN18" i="80"/>
  <c r="BA18" i="80" s="1"/>
  <c r="BC18" i="80" s="1"/>
  <c r="BD18" i="80" s="1"/>
  <c r="BE18" i="80" s="1"/>
  <c r="AN23" i="80"/>
  <c r="BA23" i="80" s="1"/>
  <c r="BC23" i="80" s="1"/>
  <c r="BD23" i="80" s="1"/>
  <c r="BE23" i="80" s="1"/>
  <c r="AN49" i="82"/>
  <c r="BA49" i="82" s="1"/>
  <c r="BC49" i="82" s="1"/>
  <c r="BD49" i="82" s="1"/>
  <c r="BE49" i="82" s="1"/>
  <c r="AN25" i="82"/>
  <c r="BA25" i="82" s="1"/>
  <c r="BC25" i="82" s="1"/>
  <c r="BD25" i="82" s="1"/>
  <c r="BE25" i="82" s="1"/>
  <c r="AN15" i="82"/>
  <c r="BA15" i="82" s="1"/>
  <c r="BC15" i="82" s="1"/>
  <c r="BD15" i="82" s="1"/>
  <c r="BE15" i="82" s="1"/>
  <c r="AN36" i="82"/>
  <c r="BA36" i="82" s="1"/>
  <c r="BC36" i="82" s="1"/>
  <c r="BD36" i="82" s="1"/>
  <c r="BE36" i="82" s="1"/>
  <c r="AN20" i="82"/>
  <c r="BA20" i="82" s="1"/>
  <c r="BC20" i="82" s="1"/>
  <c r="BD20" i="82" s="1"/>
  <c r="BE20" i="82" s="1"/>
  <c r="AN36" i="80"/>
  <c r="BA36" i="80" s="1"/>
  <c r="BC36" i="80" s="1"/>
  <c r="BD36" i="80" s="1"/>
  <c r="BE36" i="80" s="1"/>
  <c r="AN28" i="80"/>
  <c r="BA28" i="80" s="1"/>
  <c r="BC28" i="80" s="1"/>
  <c r="BD28" i="80" s="1"/>
  <c r="BE28" i="80" s="1"/>
  <c r="BD28" i="82"/>
  <c r="BE28" i="82" s="1"/>
  <c r="BD44" i="82"/>
  <c r="BE44" i="82" s="1"/>
  <c r="BD32" i="82"/>
  <c r="BE32" i="82" s="1"/>
  <c r="BD48" i="82"/>
  <c r="BE48" i="82" s="1"/>
  <c r="AN43" i="82"/>
  <c r="BA43" i="82" s="1"/>
  <c r="BC43" i="82" s="1"/>
  <c r="BD43" i="82" s="1"/>
  <c r="BE43" i="82" s="1"/>
  <c r="AN16" i="82"/>
  <c r="BA16" i="82" s="1"/>
  <c r="BC16" i="82" s="1"/>
  <c r="BD16" i="82" s="1"/>
  <c r="BE16" i="82" s="1"/>
  <c r="AN10" i="82"/>
  <c r="BA10" i="82" s="1"/>
  <c r="BC10" i="82" s="1"/>
  <c r="BD10" i="82" s="1"/>
  <c r="BE10" i="82" s="1"/>
  <c r="AN26" i="80"/>
  <c r="BA26" i="80" s="1"/>
  <c r="BC26" i="80" s="1"/>
  <c r="BD26" i="80" s="1"/>
  <c r="BE26" i="80" s="1"/>
  <c r="AN32" i="80"/>
  <c r="BA32" i="80" s="1"/>
  <c r="BC32" i="80" s="1"/>
  <c r="BD32" i="80" s="1"/>
  <c r="BE32" i="80" s="1"/>
  <c r="AN20" i="80"/>
  <c r="BA20" i="80" s="1"/>
  <c r="BC20" i="80" s="1"/>
  <c r="BD20" i="80" s="1"/>
  <c r="BE20" i="80" s="1"/>
  <c r="AN22" i="80"/>
  <c r="BA22" i="80" s="1"/>
  <c r="BC22" i="80" s="1"/>
  <c r="BD22" i="80" s="1"/>
  <c r="BE22" i="80" s="1"/>
  <c r="AN53" i="82"/>
  <c r="BA53" i="82" s="1"/>
  <c r="BC53" i="82" s="1"/>
  <c r="BD53" i="82" s="1"/>
  <c r="BE53" i="82" s="1"/>
  <c r="AN29" i="80"/>
  <c r="BA29" i="80" s="1"/>
  <c r="BC29" i="80" s="1"/>
  <c r="BD29" i="80" s="1"/>
  <c r="BE29" i="80" s="1"/>
  <c r="AN41" i="80"/>
  <c r="BA41" i="80" s="1"/>
  <c r="BC41" i="80" s="1"/>
  <c r="BD41" i="80" s="1"/>
  <c r="BE41" i="80" s="1"/>
  <c r="AN45" i="80"/>
  <c r="BA45" i="80" s="1"/>
  <c r="BC45" i="80" s="1"/>
  <c r="BD45" i="80" s="1"/>
  <c r="BE45" i="80" s="1"/>
  <c r="AN19" i="80"/>
  <c r="BA19" i="80" s="1"/>
  <c r="BC19" i="80" s="1"/>
  <c r="BD19" i="80" s="1"/>
  <c r="BE19" i="80" s="1"/>
  <c r="AN21" i="80"/>
  <c r="BA21" i="80" s="1"/>
  <c r="BC21" i="80" s="1"/>
  <c r="BD21" i="80" s="1"/>
  <c r="BE21" i="80" s="1"/>
  <c r="BD47" i="82"/>
  <c r="BE47" i="82" s="1"/>
  <c r="AN35" i="80"/>
  <c r="BA35" i="80" s="1"/>
  <c r="BC35" i="80" s="1"/>
  <c r="BD35" i="80" s="1"/>
  <c r="BE35" i="80" s="1"/>
  <c r="AN40" i="80"/>
  <c r="BA40" i="80" s="1"/>
  <c r="BC40" i="80" s="1"/>
  <c r="BD40" i="80" s="1"/>
  <c r="BE40" i="80" s="1"/>
  <c r="AN51" i="80"/>
  <c r="BA51" i="80" s="1"/>
  <c r="BC51" i="80" s="1"/>
  <c r="BD51" i="80" s="1"/>
  <c r="BE51" i="80" s="1"/>
  <c r="AN18" i="82"/>
  <c r="BA18" i="82" s="1"/>
  <c r="BC18" i="82" s="1"/>
  <c r="BD18" i="82" s="1"/>
  <c r="BE18" i="82" s="1"/>
  <c r="BD30" i="80"/>
  <c r="BE30" i="80" s="1"/>
  <c r="BD44" i="80"/>
  <c r="BE44" i="80" s="1"/>
  <c r="AN34" i="80"/>
  <c r="BA34" i="80" s="1"/>
  <c r="BC34" i="80" s="1"/>
  <c r="BD34" i="80" s="1"/>
  <c r="BE34" i="80" s="1"/>
  <c r="AN50" i="80"/>
  <c r="BA50" i="80" s="1"/>
  <c r="BC50" i="80" s="1"/>
  <c r="BD50" i="80" s="1"/>
  <c r="BE50" i="80" s="1"/>
  <c r="AN24" i="80"/>
  <c r="BA24" i="80" s="1"/>
  <c r="BC24" i="80" s="1"/>
  <c r="BD24" i="80" s="1"/>
  <c r="BE24" i="80" s="1"/>
  <c r="AN25" i="80"/>
  <c r="BA25" i="80" s="1"/>
  <c r="BC25" i="80" s="1"/>
  <c r="BD25" i="80" s="1"/>
  <c r="BE25" i="80" s="1"/>
  <c r="AN10" i="80" l="1"/>
  <c r="BA10" i="80" s="1"/>
  <c r="BC10" i="80" s="1"/>
  <c r="BD10" i="80" s="1"/>
  <c r="BE10" i="80" s="1"/>
  <c r="D4" i="80" s="1"/>
  <c r="D4" i="8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SV</author>
  </authors>
  <commentList>
    <comment ref="AQ8" authorId="0" shapeId="0" xr:uid="{9BC4E29B-2A78-4827-8B73-B41B5170A450}">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 ref="AT8" authorId="0" shapeId="0" xr:uid="{3BA2FB72-DDA8-4214-8A11-3703BC8FD349}">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 ref="AW8" authorId="0" shapeId="0" xr:uid="{1688108C-0C23-4C2C-9AA4-C22A5A594125}">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SV</author>
  </authors>
  <commentList>
    <comment ref="AQ8" authorId="0" shapeId="0" xr:uid="{72695A6C-54AC-4840-A087-24A17DCC1C2E}">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 ref="AT8" authorId="0" shapeId="0" xr:uid="{E8C2E5D6-C1C5-4454-8C20-BE6E8B91D5D2}">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 ref="AW8" authorId="0" shapeId="0" xr:uid="{C864E946-C9D5-4EBF-8220-8EABC3301A91}">
      <text>
        <r>
          <rPr>
            <b/>
            <sz val="9"/>
            <color indexed="81"/>
            <rFont val="MS P ゴシック"/>
            <family val="3"/>
            <charset val="128"/>
          </rPr>
          <t>SV:</t>
        </r>
        <r>
          <rPr>
            <sz val="9"/>
            <color indexed="81"/>
            <rFont val="MS P ゴシック"/>
            <family val="3"/>
            <charset val="128"/>
          </rPr>
          <t xml:space="preserve">
他の補助金の受給額の内、都支援金と同一区分の額を記載</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<sst xmlns="http://schemas.openxmlformats.org/spreadsheetml/2006/main" count="341" uniqueCount="129">
  <si>
    <t>法人名</t>
    <rPh sb="0" eb="2">
      <t>ホウジン</t>
    </rPh>
    <rPh sb="2" eb="3">
      <t>メイ</t>
    </rPh>
    <phoneticPr fontId="25"/>
  </si>
  <si>
    <t>法人番号（13桁）</t>
    <rPh sb="0" eb="2">
      <t>ホウジン</t>
    </rPh>
    <rPh sb="2" eb="4">
      <t>バンゴウ</t>
    </rPh>
    <rPh sb="7" eb="8">
      <t>ケタ</t>
    </rPh>
    <phoneticPr fontId="25"/>
  </si>
  <si>
    <t>申請金額
（法人全体の合計申請金額）</t>
    <phoneticPr fontId="25"/>
  </si>
  <si>
    <t>１、施設情報</t>
    <rPh sb="2" eb="4">
      <t>シセツ</t>
    </rPh>
    <rPh sb="4" eb="6">
      <t>ジョウホウ</t>
    </rPh>
    <phoneticPr fontId="25"/>
  </si>
  <si>
    <t>３、補助対象に使用した費用の総額表</t>
    <phoneticPr fontId="25"/>
  </si>
  <si>
    <t>【入所系・通所系】のみ</t>
    <phoneticPr fontId="25"/>
  </si>
  <si>
    <t>Ａ</t>
    <phoneticPr fontId="25"/>
  </si>
  <si>
    <t>B</t>
    <phoneticPr fontId="25"/>
  </si>
  <si>
    <t>C</t>
    <phoneticPr fontId="25"/>
  </si>
  <si>
    <t>D</t>
    <phoneticPr fontId="25"/>
  </si>
  <si>
    <t>E</t>
    <phoneticPr fontId="25"/>
  </si>
  <si>
    <t>F</t>
    <phoneticPr fontId="25"/>
  </si>
  <si>
    <t>施設等の名称</t>
    <rPh sb="0" eb="2">
      <t>シセツ</t>
    </rPh>
    <rPh sb="2" eb="3">
      <t>トウ</t>
    </rPh>
    <rPh sb="4" eb="6">
      <t>メイショウ</t>
    </rPh>
    <phoneticPr fontId="25"/>
  </si>
  <si>
    <t>施設種別</t>
    <rPh sb="0" eb="2">
      <t>シセツ</t>
    </rPh>
    <rPh sb="2" eb="4">
      <t>シュベツ</t>
    </rPh>
    <phoneticPr fontId="25"/>
  </si>
  <si>
    <t>事業所番号</t>
    <rPh sb="0" eb="3">
      <t>ジギョウショ</t>
    </rPh>
    <rPh sb="3" eb="5">
      <t>バンゴウ</t>
    </rPh>
    <phoneticPr fontId="25"/>
  </si>
  <si>
    <t>補助対象経費</t>
    <rPh sb="0" eb="2">
      <t>ホジョ</t>
    </rPh>
    <rPh sb="2" eb="4">
      <t>タイショウ</t>
    </rPh>
    <rPh sb="4" eb="6">
      <t>ケイヒ</t>
    </rPh>
    <phoneticPr fontId="25"/>
  </si>
  <si>
    <t>小計</t>
    <rPh sb="0" eb="2">
      <t>ショウケイ</t>
    </rPh>
    <phoneticPr fontId="25"/>
  </si>
  <si>
    <t>小計
（税抜）</t>
    <rPh sb="4" eb="5">
      <t>ゼイ</t>
    </rPh>
    <rPh sb="5" eb="6">
      <t>ヌ</t>
    </rPh>
    <phoneticPr fontId="25"/>
  </si>
  <si>
    <t>合計</t>
    <rPh sb="0" eb="2">
      <t>ゴウケイ</t>
    </rPh>
    <phoneticPr fontId="25"/>
  </si>
  <si>
    <t>合計
（消費税税抜相当額）</t>
    <phoneticPr fontId="25"/>
  </si>
  <si>
    <t>他の補助金等の名称</t>
    <phoneticPr fontId="25"/>
  </si>
  <si>
    <t>他の補助金の受給額
（円）</t>
    <phoneticPr fontId="25"/>
  </si>
  <si>
    <t>他の補助金の受給額</t>
    <phoneticPr fontId="25"/>
  </si>
  <si>
    <t>補助基準額</t>
    <rPh sb="0" eb="2">
      <t>ホジョ</t>
    </rPh>
    <phoneticPr fontId="25"/>
  </si>
  <si>
    <t>×各月定員計</t>
    <rPh sb="1" eb="3">
      <t>カクゲツ</t>
    </rPh>
    <rPh sb="3" eb="5">
      <t>テイイン</t>
    </rPh>
    <rPh sb="5" eb="6">
      <t>ケイ</t>
    </rPh>
    <phoneticPr fontId="25"/>
  </si>
  <si>
    <t>基準額</t>
    <phoneticPr fontId="25"/>
  </si>
  <si>
    <t>補助対象経費
（３に記載する消費税税抜き相当額合計と一致）</t>
    <rPh sb="0" eb="2">
      <t>ホジョ</t>
    </rPh>
    <rPh sb="2" eb="4">
      <t>タイショウ</t>
    </rPh>
    <rPh sb="4" eb="6">
      <t>ケイヒ</t>
    </rPh>
    <rPh sb="14" eb="17">
      <t>ショウヒゼイ</t>
    </rPh>
    <rPh sb="17" eb="18">
      <t>ゼイ</t>
    </rPh>
    <rPh sb="18" eb="19">
      <t>ヌ</t>
    </rPh>
    <rPh sb="20" eb="22">
      <t>ソウトウ</t>
    </rPh>
    <rPh sb="22" eb="23">
      <t>ガク</t>
    </rPh>
    <rPh sb="23" eb="25">
      <t>ゴウケイ</t>
    </rPh>
    <rPh sb="26" eb="28">
      <t>イッチ</t>
    </rPh>
    <phoneticPr fontId="26"/>
  </si>
  <si>
    <t>他補助金重複分相当額
（４に記載する、同一補助対象に対する受給額合計と一致）</t>
    <rPh sb="0" eb="1">
      <t>タ</t>
    </rPh>
    <rPh sb="1" eb="4">
      <t>ホジョキン</t>
    </rPh>
    <phoneticPr fontId="25"/>
  </si>
  <si>
    <t>差引額
（B－C）</t>
    <rPh sb="0" eb="2">
      <t>サシヒキ</t>
    </rPh>
    <rPh sb="2" eb="3">
      <t>ガク</t>
    </rPh>
    <phoneticPr fontId="26"/>
  </si>
  <si>
    <t>都支援金基本額
（A＞D→D,A≦D→A）</t>
    <rPh sb="1" eb="4">
      <t>シエンキン</t>
    </rPh>
    <phoneticPr fontId="26"/>
  </si>
  <si>
    <t>支援金所要額
(交付申請額)
（E×補助率10/10）</t>
    <rPh sb="0" eb="3">
      <t>シエンキン</t>
    </rPh>
    <rPh sb="3" eb="5">
      <t>ショヨウ</t>
    </rPh>
    <rPh sb="5" eb="6">
      <t>ガク</t>
    </rPh>
    <rPh sb="8" eb="10">
      <t>コウフ</t>
    </rPh>
    <rPh sb="10" eb="12">
      <t>シンセイ</t>
    </rPh>
    <rPh sb="12" eb="13">
      <t>ガク</t>
    </rPh>
    <phoneticPr fontId="26"/>
  </si>
  <si>
    <t>番号</t>
    <rPh sb="0" eb="2">
      <t>バンゴウ</t>
    </rPh>
    <phoneticPr fontId="3"/>
  </si>
  <si>
    <t>補助基準額</t>
    <rPh sb="0" eb="2">
      <t>ホジョ</t>
    </rPh>
    <rPh sb="2" eb="4">
      <t>キジュン</t>
    </rPh>
    <rPh sb="4" eb="5">
      <t>ガク</t>
    </rPh>
    <phoneticPr fontId="25"/>
  </si>
  <si>
    <t>入所系</t>
    <rPh sb="0" eb="2">
      <t>ニュウショ</t>
    </rPh>
    <rPh sb="2" eb="3">
      <t>ケイ</t>
    </rPh>
    <phoneticPr fontId="3"/>
  </si>
  <si>
    <t>障害者支援施設</t>
    <phoneticPr fontId="3"/>
  </si>
  <si>
    <t>食材費</t>
    <rPh sb="0" eb="2">
      <t>ショクザイ</t>
    </rPh>
    <rPh sb="2" eb="3">
      <t>ヒ</t>
    </rPh>
    <phoneticPr fontId="25"/>
  </si>
  <si>
    <t>福祉型障害児入所施設</t>
    <phoneticPr fontId="3"/>
  </si>
  <si>
    <t>医療型障害児入所施設</t>
    <phoneticPr fontId="3"/>
  </si>
  <si>
    <t>都外施設（者）</t>
    <rPh sb="5" eb="6">
      <t>シャ</t>
    </rPh>
    <phoneticPr fontId="3"/>
  </si>
  <si>
    <t>都外施設（児）</t>
    <rPh sb="5" eb="6">
      <t>ジ</t>
    </rPh>
    <phoneticPr fontId="25"/>
  </si>
  <si>
    <t>共同生活援助</t>
    <phoneticPr fontId="3"/>
  </si>
  <si>
    <t>短期入所</t>
    <phoneticPr fontId="3"/>
  </si>
  <si>
    <t>通所系</t>
    <rPh sb="0" eb="2">
      <t>ツウショ</t>
    </rPh>
    <rPh sb="2" eb="3">
      <t>ケイ</t>
    </rPh>
    <phoneticPr fontId="3"/>
  </si>
  <si>
    <t>生活介護</t>
    <phoneticPr fontId="3"/>
  </si>
  <si>
    <t>燃料費</t>
    <rPh sb="0" eb="2">
      <t>ネンリョウ</t>
    </rPh>
    <rPh sb="2" eb="3">
      <t>ヒ</t>
    </rPh>
    <phoneticPr fontId="25"/>
  </si>
  <si>
    <t>宿泊型自立訓練</t>
    <phoneticPr fontId="3"/>
  </si>
  <si>
    <t>就労移行支援</t>
    <phoneticPr fontId="3"/>
  </si>
  <si>
    <t>就労継続支援Ａ型</t>
    <phoneticPr fontId="3"/>
  </si>
  <si>
    <t>就労継続支援Ｂ型</t>
    <phoneticPr fontId="3"/>
  </si>
  <si>
    <t>児童発達支援</t>
    <phoneticPr fontId="3"/>
  </si>
  <si>
    <t>放課後等デイサービス</t>
    <phoneticPr fontId="3"/>
  </si>
  <si>
    <t>訪問系</t>
    <rPh sb="0" eb="2">
      <t>ホウモン</t>
    </rPh>
    <rPh sb="2" eb="3">
      <t>ケイ</t>
    </rPh>
    <phoneticPr fontId="3"/>
  </si>
  <si>
    <t>居宅訪問型児童発達支援</t>
    <phoneticPr fontId="3"/>
  </si>
  <si>
    <t>保育所等訪問支援</t>
    <phoneticPr fontId="3"/>
  </si>
  <si>
    <t>居宅介護</t>
    <phoneticPr fontId="3"/>
  </si>
  <si>
    <t>重度訪問介護</t>
    <phoneticPr fontId="3"/>
  </si>
  <si>
    <t>同行援護</t>
    <phoneticPr fontId="3"/>
  </si>
  <si>
    <t>行動援護</t>
    <phoneticPr fontId="3"/>
  </si>
  <si>
    <t>重度障害者等包括支援</t>
    <phoneticPr fontId="3"/>
  </si>
  <si>
    <t>相談系</t>
    <rPh sb="0" eb="2">
      <t>ソウダン</t>
    </rPh>
    <rPh sb="2" eb="3">
      <t>ケイ</t>
    </rPh>
    <phoneticPr fontId="3"/>
  </si>
  <si>
    <t>就労定着支援</t>
    <phoneticPr fontId="3"/>
  </si>
  <si>
    <t>自立生活援助</t>
    <phoneticPr fontId="3"/>
  </si>
  <si>
    <t>計画相談支援</t>
    <phoneticPr fontId="3"/>
  </si>
  <si>
    <t>障害児相談支援</t>
    <phoneticPr fontId="3"/>
  </si>
  <si>
    <t>補助対象
経費</t>
    <rPh sb="0" eb="2">
      <t>ホジョ</t>
    </rPh>
    <rPh sb="2" eb="4">
      <t>タイショウ</t>
    </rPh>
    <rPh sb="5" eb="7">
      <t>ケイヒ</t>
    </rPh>
    <phoneticPr fontId="25"/>
  </si>
  <si>
    <t>５、積算調書</t>
    <phoneticPr fontId="25"/>
  </si>
  <si>
    <t>４、他の補助金の受給状況
（※区市町村等の他の物価高騰対策等補助金を受給している場合に記載）</t>
    <phoneticPr fontId="25"/>
  </si>
  <si>
    <t>他の補助金①</t>
    <rPh sb="0" eb="1">
      <t>ホカ</t>
    </rPh>
    <rPh sb="2" eb="5">
      <t>ホジョキン</t>
    </rPh>
    <phoneticPr fontId="3"/>
  </si>
  <si>
    <t>他の補助金②</t>
    <rPh sb="0" eb="1">
      <t>ホカ</t>
    </rPh>
    <rPh sb="2" eb="5">
      <t>ホジョキン</t>
    </rPh>
    <phoneticPr fontId="3"/>
  </si>
  <si>
    <t>他の補助金③</t>
    <rPh sb="0" eb="1">
      <t>ホカ</t>
    </rPh>
    <rPh sb="2" eb="5">
      <t>ホジョキン</t>
    </rPh>
    <phoneticPr fontId="3"/>
  </si>
  <si>
    <t>別紙　交付申請兼実績報告内訳その１</t>
    <rPh sb="0" eb="2">
      <t>ベッシ</t>
    </rPh>
    <rPh sb="3" eb="5">
      <t>コウフ</t>
    </rPh>
    <rPh sb="5" eb="7">
      <t>シンセイ</t>
    </rPh>
    <rPh sb="7" eb="8">
      <t>ケン</t>
    </rPh>
    <rPh sb="8" eb="10">
      <t>ジッセキ</t>
    </rPh>
    <rPh sb="10" eb="12">
      <t>ホウコク</t>
    </rPh>
    <rPh sb="12" eb="14">
      <t>ウチワケ</t>
    </rPh>
    <phoneticPr fontId="23"/>
  </si>
  <si>
    <t>別紙　交付申請兼実績報告内訳その２</t>
    <rPh sb="0" eb="2">
      <t>ベッシ</t>
    </rPh>
    <rPh sb="3" eb="5">
      <t>コウフ</t>
    </rPh>
    <rPh sb="5" eb="7">
      <t>シンセイ</t>
    </rPh>
    <rPh sb="7" eb="8">
      <t>ケン</t>
    </rPh>
    <rPh sb="8" eb="10">
      <t>ジッセキ</t>
    </rPh>
    <rPh sb="10" eb="12">
      <t>ホウコク</t>
    </rPh>
    <rPh sb="12" eb="14">
      <t>ウチワケ</t>
    </rPh>
    <phoneticPr fontId="23"/>
  </si>
  <si>
    <t>他補助金のうち、同一補助対象に対する受給額（円）</t>
    <rPh sb="0" eb="1">
      <t>タ</t>
    </rPh>
    <rPh sb="1" eb="4">
      <t>ホジョキン</t>
    </rPh>
    <rPh sb="8" eb="10">
      <t>ドウイツ</t>
    </rPh>
    <rPh sb="10" eb="12">
      <t>ホジョ</t>
    </rPh>
    <rPh sb="12" eb="14">
      <t>タイショウ</t>
    </rPh>
    <rPh sb="15" eb="16">
      <t>タイ</t>
    </rPh>
    <rPh sb="20" eb="21">
      <t>ガク</t>
    </rPh>
    <phoneticPr fontId="25"/>
  </si>
  <si>
    <t>地域相談支援（地域移行支援）</t>
    <rPh sb="0" eb="2">
      <t>チイキ</t>
    </rPh>
    <rPh sb="2" eb="4">
      <t>ソウダン</t>
    </rPh>
    <rPh sb="4" eb="6">
      <t>シエン</t>
    </rPh>
    <rPh sb="9" eb="11">
      <t>イコウ</t>
    </rPh>
    <phoneticPr fontId="3"/>
  </si>
  <si>
    <t>地域相談支援（地域定着支援）</t>
    <rPh sb="7" eb="9">
      <t>チイキ</t>
    </rPh>
    <rPh sb="9" eb="11">
      <t>テイチャク</t>
    </rPh>
    <rPh sb="11" eb="13">
      <t>シエン</t>
    </rPh>
    <phoneticPr fontId="25"/>
  </si>
  <si>
    <t>項番</t>
    <rPh sb="0" eb="2">
      <t>コウバン</t>
    </rPh>
    <phoneticPr fontId="3"/>
  </si>
  <si>
    <t>自立訓練（生活訓練）</t>
    <rPh sb="5" eb="7">
      <t>セイカツ</t>
    </rPh>
    <rPh sb="7" eb="9">
      <t>クンレン</t>
    </rPh>
    <phoneticPr fontId="3"/>
  </si>
  <si>
    <t>自立訓練（機能訓練）</t>
    <rPh sb="5" eb="7">
      <t>キノウ</t>
    </rPh>
    <rPh sb="7" eb="9">
      <t>クンレン</t>
    </rPh>
    <phoneticPr fontId="3"/>
  </si>
  <si>
    <t>R8.1</t>
    <phoneticPr fontId="25"/>
  </si>
  <si>
    <t>R8.2</t>
  </si>
  <si>
    <t>R8.3</t>
  </si>
  <si>
    <t>R8.4</t>
  </si>
  <si>
    <t>R8.5</t>
  </si>
  <si>
    <t>R8.6</t>
  </si>
  <si>
    <t>食材費</t>
    <rPh sb="0" eb="2">
      <t>ショクザイ</t>
    </rPh>
    <rPh sb="2" eb="3">
      <t>ヒ</t>
    </rPh>
    <phoneticPr fontId="3"/>
  </si>
  <si>
    <t>児童発達支援センター</t>
    <phoneticPr fontId="3"/>
  </si>
  <si>
    <t>生活介護（食事提供体制加算取得）</t>
    <rPh sb="5" eb="7">
      <t>ショクジ</t>
    </rPh>
    <rPh sb="7" eb="9">
      <t>テイキョウ</t>
    </rPh>
    <rPh sb="9" eb="11">
      <t>タイセイ</t>
    </rPh>
    <rPh sb="11" eb="13">
      <t>カサン</t>
    </rPh>
    <rPh sb="13" eb="15">
      <t>シュトク</t>
    </rPh>
    <phoneticPr fontId="3"/>
  </si>
  <si>
    <t>宿泊型自立訓練（食事提供体制加算取得）</t>
    <phoneticPr fontId="3"/>
  </si>
  <si>
    <t>自立訓練（生活訓練）（食事提供体制加算取得）</t>
    <rPh sb="5" eb="7">
      <t>セイカツ</t>
    </rPh>
    <rPh sb="7" eb="9">
      <t>クンレン</t>
    </rPh>
    <phoneticPr fontId="3"/>
  </si>
  <si>
    <t>自立訓練（機能訓練）（食事提供体制加算取得）</t>
    <rPh sb="5" eb="7">
      <t>キノウ</t>
    </rPh>
    <rPh sb="7" eb="9">
      <t>クンレン</t>
    </rPh>
    <phoneticPr fontId="3"/>
  </si>
  <si>
    <t>就労移行支援（食事提供体制加算取得）</t>
    <phoneticPr fontId="3"/>
  </si>
  <si>
    <t>就労継続支援Ａ型（食事提供体制加算取得）</t>
    <phoneticPr fontId="3"/>
  </si>
  <si>
    <t>就労継続支援Ｂ型（食事提供体制加算取得）</t>
    <phoneticPr fontId="3"/>
  </si>
  <si>
    <t>児童発達支援センター（食事提供加算取得）</t>
    <phoneticPr fontId="3"/>
  </si>
  <si>
    <t>-</t>
    <phoneticPr fontId="3"/>
  </si>
  <si>
    <r>
      <t>２、
【入所系・通所系】各月１日時点の定員数
【相談系・訪問系】</t>
    </r>
    <r>
      <rPr>
        <b/>
        <sz val="11"/>
        <color theme="1"/>
        <rFont val="ＭＳ Ｐ明朝"/>
        <family val="1"/>
        <charset val="128"/>
      </rPr>
      <t>補助対象期間の途中において指定を受けた事業所のみ</t>
    </r>
    <r>
      <rPr>
        <sz val="11"/>
        <color theme="1"/>
        <rFont val="ＭＳ Ｐ明朝"/>
        <family val="1"/>
        <charset val="128"/>
      </rPr>
      <t>、</t>
    </r>
    <r>
      <rPr>
        <u/>
        <sz val="11"/>
        <color theme="1"/>
        <rFont val="ＭＳ Ｐ明朝"/>
        <family val="1"/>
        <charset val="128"/>
      </rPr>
      <t>指定を受けた日の属する月に〇を記入</t>
    </r>
    <rPh sb="4" eb="6">
      <t>ニュウショ</t>
    </rPh>
    <rPh sb="6" eb="7">
      <t>ケイ</t>
    </rPh>
    <rPh sb="8" eb="10">
      <t>ツウショ</t>
    </rPh>
    <rPh sb="10" eb="11">
      <t>ケイ</t>
    </rPh>
    <rPh sb="12" eb="14">
      <t>カクツキ</t>
    </rPh>
    <rPh sb="15" eb="16">
      <t>ニチ</t>
    </rPh>
    <rPh sb="16" eb="18">
      <t>ジテン</t>
    </rPh>
    <rPh sb="19" eb="21">
      <t>テイイン</t>
    </rPh>
    <rPh sb="21" eb="22">
      <t>スウ</t>
    </rPh>
    <rPh sb="24" eb="26">
      <t>ソウダン</t>
    </rPh>
    <rPh sb="26" eb="27">
      <t>ケイ</t>
    </rPh>
    <rPh sb="28" eb="30">
      <t>ホウモン</t>
    </rPh>
    <rPh sb="30" eb="31">
      <t>ケイ</t>
    </rPh>
    <rPh sb="32" eb="34">
      <t>ホジョ</t>
    </rPh>
    <rPh sb="34" eb="36">
      <t>タイショウ</t>
    </rPh>
    <rPh sb="36" eb="38">
      <t>キカン</t>
    </rPh>
    <rPh sb="39" eb="41">
      <t>トチュウ</t>
    </rPh>
    <rPh sb="45" eb="47">
      <t>シテイ</t>
    </rPh>
    <rPh sb="48" eb="49">
      <t>ウ</t>
    </rPh>
    <rPh sb="51" eb="54">
      <t>ジギョウショ</t>
    </rPh>
    <rPh sb="57" eb="59">
      <t>シテイ</t>
    </rPh>
    <rPh sb="60" eb="61">
      <t>ウ</t>
    </rPh>
    <rPh sb="63" eb="64">
      <t>ヒ</t>
    </rPh>
    <rPh sb="65" eb="66">
      <t>ゾク</t>
    </rPh>
    <rPh sb="68" eb="69">
      <t>ツキ</t>
    </rPh>
    <rPh sb="72" eb="74">
      <t>キニュウ</t>
    </rPh>
    <phoneticPr fontId="25"/>
  </si>
  <si>
    <t>aiueo株式会社</t>
    <rPh sb="5" eb="9">
      <t>カブシキガイシャ</t>
    </rPh>
    <phoneticPr fontId="3"/>
  </si>
  <si>
    <t>あいうえお施設</t>
    <rPh sb="5" eb="7">
      <t>シセツ</t>
    </rPh>
    <phoneticPr fontId="2"/>
  </si>
  <si>
    <t>障害者支援施設</t>
  </si>
  <si>
    <t>共同生活援助</t>
  </si>
  <si>
    <t>生活介護</t>
  </si>
  <si>
    <t>就労継続支援Ａ型</t>
  </si>
  <si>
    <t>かきくけこ福祉作業所</t>
    <rPh sb="5" eb="7">
      <t>フクシ</t>
    </rPh>
    <rPh sb="7" eb="9">
      <t>サギョウ</t>
    </rPh>
    <rPh sb="9" eb="10">
      <t>ジョ</t>
    </rPh>
    <phoneticPr fontId="2"/>
  </si>
  <si>
    <t>就労継続支援Ｂ型（食事提供体制加算取得）</t>
  </si>
  <si>
    <t>重度訪問介護</t>
  </si>
  <si>
    <t>計画相談支援</t>
  </si>
  <si>
    <t>居宅介護</t>
  </si>
  <si>
    <t>かきくけこグループホーム</t>
    <phoneticPr fontId="3"/>
  </si>
  <si>
    <t>〇</t>
  </si>
  <si>
    <t>○○区物価高騰対策補助金</t>
    <rPh sb="2" eb="3">
      <t>ク</t>
    </rPh>
    <rPh sb="3" eb="5">
      <t>ブッカ</t>
    </rPh>
    <rPh sb="5" eb="7">
      <t>コウトウ</t>
    </rPh>
    <phoneticPr fontId="2"/>
  </si>
  <si>
    <t>△△市物価高騰対策補助金</t>
    <rPh sb="2" eb="3">
      <t>シ</t>
    </rPh>
    <rPh sb="3" eb="5">
      <t>ブッカ</t>
    </rPh>
    <rPh sb="5" eb="7">
      <t>コウトウ</t>
    </rPh>
    <rPh sb="7" eb="9">
      <t>タイサク</t>
    </rPh>
    <rPh sb="9" eb="11">
      <t>ホジョ</t>
    </rPh>
    <rPh sb="11" eb="12">
      <t>キン</t>
    </rPh>
    <phoneticPr fontId="2"/>
  </si>
  <si>
    <t>□□市物価高騰対策補助金</t>
  </si>
  <si>
    <r>
      <rPr>
        <sz val="12"/>
        <color rgb="FF0000FF"/>
        <rFont val="ＭＳ Ｐゴシック"/>
        <family val="3"/>
        <charset val="128"/>
      </rPr>
      <t>　　</t>
    </r>
    <r>
      <rPr>
        <u/>
        <sz val="12"/>
        <color indexed="12"/>
        <rFont val="ＭＳ Ｐゴシック"/>
        <family val="3"/>
        <charset val="128"/>
      </rPr>
      <t>https://www.houjin-bangou.nta.go.jp/</t>
    </r>
    <phoneticPr fontId="3"/>
  </si>
  <si>
    <t>さしすせそ児童発達支援事業所</t>
    <rPh sb="5" eb="7">
      <t>ジドウ</t>
    </rPh>
    <rPh sb="7" eb="9">
      <t>ハッタツ</t>
    </rPh>
    <rPh sb="9" eb="11">
      <t>シエン</t>
    </rPh>
    <rPh sb="11" eb="14">
      <t>ジギョウショ</t>
    </rPh>
    <phoneticPr fontId="3"/>
  </si>
  <si>
    <t>児童発達支援</t>
  </si>
  <si>
    <t>たちつてと訪問サービス</t>
    <rPh sb="5" eb="7">
      <t>ホウモン</t>
    </rPh>
    <phoneticPr fontId="2"/>
  </si>
  <si>
    <t>なにぬねの相談支援</t>
    <rPh sb="5" eb="7">
      <t>ソウダン</t>
    </rPh>
    <rPh sb="7" eb="9">
      <t>シエン</t>
    </rPh>
    <phoneticPr fontId="2"/>
  </si>
  <si>
    <r>
      <t>２、
【入所系・通所系】各月１日時点の定員数
【相談系・訪問系】</t>
    </r>
    <r>
      <rPr>
        <b/>
        <sz val="11"/>
        <color theme="1"/>
        <rFont val="ＭＳ Ｐ明朝"/>
        <family val="1"/>
        <charset val="128"/>
      </rPr>
      <t>補助対象期間の途中において指定を受けた事業所のみ</t>
    </r>
    <r>
      <rPr>
        <sz val="11"/>
        <color theme="1"/>
        <rFont val="ＭＳ Ｐ明朝"/>
        <family val="1"/>
        <charset val="128"/>
      </rPr>
      <t>、</t>
    </r>
    <r>
      <rPr>
        <u/>
        <sz val="11"/>
        <color theme="1"/>
        <rFont val="ＭＳ Ｐ明朝"/>
        <family val="1"/>
        <charset val="128"/>
      </rPr>
      <t>指定を受けた日の属する月に〇を記入</t>
    </r>
    <r>
      <rPr>
        <sz val="11"/>
        <color theme="1"/>
        <rFont val="ＭＳ Ｐ明朝"/>
        <family val="1"/>
        <charset val="128"/>
      </rPr>
      <t>（それ以外は空欄）</t>
    </r>
    <rPh sb="4" eb="6">
      <t>ニュウショ</t>
    </rPh>
    <rPh sb="6" eb="7">
      <t>ケイ</t>
    </rPh>
    <rPh sb="8" eb="10">
      <t>ツウショ</t>
    </rPh>
    <rPh sb="10" eb="11">
      <t>ケイ</t>
    </rPh>
    <rPh sb="12" eb="14">
      <t>カクツキ</t>
    </rPh>
    <rPh sb="15" eb="16">
      <t>ニチ</t>
    </rPh>
    <rPh sb="16" eb="18">
      <t>ジテン</t>
    </rPh>
    <rPh sb="19" eb="21">
      <t>テイイン</t>
    </rPh>
    <rPh sb="21" eb="22">
      <t>スウ</t>
    </rPh>
    <rPh sb="24" eb="26">
      <t>ソウダン</t>
    </rPh>
    <rPh sb="26" eb="27">
      <t>ケイ</t>
    </rPh>
    <rPh sb="28" eb="30">
      <t>ホウモン</t>
    </rPh>
    <rPh sb="30" eb="31">
      <t>ケイ</t>
    </rPh>
    <rPh sb="32" eb="34">
      <t>ホジョ</t>
    </rPh>
    <rPh sb="34" eb="36">
      <t>タイショウ</t>
    </rPh>
    <rPh sb="36" eb="38">
      <t>キカン</t>
    </rPh>
    <rPh sb="39" eb="41">
      <t>トチュウ</t>
    </rPh>
    <rPh sb="45" eb="47">
      <t>シテイ</t>
    </rPh>
    <rPh sb="48" eb="49">
      <t>ウ</t>
    </rPh>
    <rPh sb="51" eb="54">
      <t>ジギョウショ</t>
    </rPh>
    <rPh sb="57" eb="59">
      <t>シテイ</t>
    </rPh>
    <rPh sb="60" eb="61">
      <t>ウ</t>
    </rPh>
    <rPh sb="63" eb="64">
      <t>ヒ</t>
    </rPh>
    <rPh sb="65" eb="66">
      <t>ゾク</t>
    </rPh>
    <rPh sb="68" eb="69">
      <t>ツキ</t>
    </rPh>
    <rPh sb="72" eb="74">
      <t>キニュウ</t>
    </rPh>
    <rPh sb="77" eb="79">
      <t>イガイ</t>
    </rPh>
    <rPh sb="80" eb="82">
      <t>クウラン</t>
    </rPh>
    <phoneticPr fontId="25"/>
  </si>
  <si>
    <t>児童発達支援（一体型多機能型）</t>
    <rPh sb="0" eb="2">
      <t>ジドウ</t>
    </rPh>
    <rPh sb="2" eb="4">
      <t>ハッタツ</t>
    </rPh>
    <rPh sb="4" eb="6">
      <t>シエン</t>
    </rPh>
    <rPh sb="7" eb="10">
      <t>イッタイガタ</t>
    </rPh>
    <rPh sb="10" eb="14">
      <t>タキノウガタ</t>
    </rPh>
    <phoneticPr fontId="3"/>
  </si>
  <si>
    <t>放課後等デイサービス（一体型多機能型）</t>
    <rPh sb="11" eb="14">
      <t>イッタイガタ</t>
    </rPh>
    <rPh sb="14" eb="17">
      <t>タキノウ</t>
    </rPh>
    <rPh sb="17" eb="18">
      <t>ガタ</t>
    </rPh>
    <phoneticPr fontId="3"/>
  </si>
  <si>
    <t>さしすせそ放課後等デイサービス事業所</t>
    <rPh sb="5" eb="9">
      <t>ホウカゴナド</t>
    </rPh>
    <rPh sb="15" eb="18">
      <t>ジギョウショ</t>
    </rPh>
    <phoneticPr fontId="3"/>
  </si>
  <si>
    <t>児童発達支援（食事・おやつ提供あり）</t>
    <rPh sb="7" eb="9">
      <t>ショクジ</t>
    </rPh>
    <rPh sb="13" eb="15">
      <t>テイキョウ</t>
    </rPh>
    <phoneticPr fontId="3"/>
  </si>
  <si>
    <t>児童発達支援（一体型多機能型）（食事・おやつ提供あり）</t>
    <rPh sb="0" eb="2">
      <t>ジドウ</t>
    </rPh>
    <rPh sb="2" eb="4">
      <t>ハッタツ</t>
    </rPh>
    <rPh sb="4" eb="6">
      <t>シエン</t>
    </rPh>
    <rPh sb="7" eb="10">
      <t>イッタイガタ</t>
    </rPh>
    <rPh sb="10" eb="14">
      <t>タキノウガタ</t>
    </rPh>
    <phoneticPr fontId="3"/>
  </si>
  <si>
    <t>放課後等デイサービス（食事・おやつ提供あり）</t>
    <phoneticPr fontId="3"/>
  </si>
  <si>
    <t>放課後等デイサービス（一体型多機能型）（食事・おやつ提供あり）</t>
    <rPh sb="11" eb="14">
      <t>イッタイガタ</t>
    </rPh>
    <rPh sb="14" eb="17">
      <t>タキノウ</t>
    </rPh>
    <rPh sb="17" eb="18">
      <t>ガタ</t>
    </rPh>
    <phoneticPr fontId="3"/>
  </si>
  <si>
    <t>就労選択支援</t>
    <rPh sb="0" eb="2">
      <t>シュウロウ</t>
    </rPh>
    <rPh sb="2" eb="4">
      <t>センタク</t>
    </rPh>
    <rPh sb="4" eb="6">
      <t>シエン</t>
    </rPh>
    <phoneticPr fontId="3"/>
  </si>
  <si>
    <t>就労選択支援（食事提供体制加算取得）</t>
    <rPh sb="0" eb="2">
      <t>シュウロウ</t>
    </rPh>
    <rPh sb="2" eb="4">
      <t>センタク</t>
    </rPh>
    <rPh sb="4" eb="6">
      <t>シエン</t>
    </rPh>
    <phoneticPr fontId="3"/>
  </si>
  <si>
    <t>生活介護（一体型多機能型）（食事提供体制加算取得）</t>
    <rPh sb="5" eb="8">
      <t>イッタイガタ</t>
    </rPh>
    <rPh sb="8" eb="12">
      <t>タキノウガタ</t>
    </rPh>
    <rPh sb="14" eb="16">
      <t>ショクジ</t>
    </rPh>
    <rPh sb="16" eb="18">
      <t>テイキョウ</t>
    </rPh>
    <rPh sb="18" eb="20">
      <t>タイセイ</t>
    </rPh>
    <rPh sb="20" eb="22">
      <t>カサン</t>
    </rPh>
    <rPh sb="22" eb="24">
      <t>シュトク</t>
    </rPh>
    <phoneticPr fontId="3"/>
  </si>
  <si>
    <t>生活介護（一体型多機能型）</t>
    <rPh sb="0" eb="2">
      <t>セイカツ</t>
    </rPh>
    <rPh sb="2" eb="4">
      <t>カイゴ</t>
    </rPh>
    <rPh sb="5" eb="12">
      <t>イッタイガタタキノウガタ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</si>
</sst>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9" formatCode="#,##0_);[Red]\(#,##0\)"/>
    <numFmt numFmtId="180" formatCode="0;[Red]0"/>
    <numFmt numFmtId="181" formatCode="#,##0_ "/>
    <numFmt numFmtId="182" formatCode="0_ "/>
  </numFmts>
  <fonts count="39">
    <font>
      <sz val="11"/>
      <name val="ＭＳ Ｐゴシック"/>
      <family val="3"/>
      <charset val="128"/>
    </font>
    <font>
      <sz val="11"/>
      <color theme="1"/>
      <name val="ＭＳ Ｐゴシック"/>
      <family val="2"/>
      <charset val="128"/>
      <scheme val="minor"/>
    </font>
    <font>
      <u/>
      <sz val="11"/>
      <color indexed="12"/>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6"/>
      <name val="ＭＳ Ｐゴシック"/>
      <family val="2"/>
      <charset val="128"/>
      <scheme val="minor"/>
    </font>
    <font>
      <sz val="9"/>
      <color theme="1"/>
      <name val="ＭＳ Ｐゴシック"/>
      <family val="3"/>
      <charset val="128"/>
      <scheme val="minor"/>
    </font>
    <font>
      <b/>
      <sz val="9"/>
      <color indexed="81"/>
      <name val="MS P ゴシック"/>
      <family val="3"/>
      <charset val="128"/>
    </font>
    <font>
      <sz val="9"/>
      <color indexed="81"/>
      <name val="MS P ゴシック"/>
      <family val="3"/>
      <charset val="128"/>
    </font>
    <font>
      <sz val="12"/>
      <name val="ＭＳ Ｐゴシック"/>
      <family val="3"/>
      <charset val="128"/>
      <scheme val="minor"/>
    </font>
    <font>
      <sz val="11"/>
      <color theme="1"/>
      <name val="ＭＳ Ｐ明朝"/>
      <family val="1"/>
      <charset val="128"/>
    </font>
    <font>
      <sz val="16"/>
      <color theme="1"/>
      <name val="ＭＳ Ｐ明朝"/>
      <family val="1"/>
      <charset val="128"/>
    </font>
    <font>
      <sz val="22"/>
      <color theme="1"/>
      <name val="ＭＳ Ｐ明朝"/>
      <family val="1"/>
      <charset val="128"/>
    </font>
    <font>
      <b/>
      <sz val="11"/>
      <color theme="1"/>
      <name val="ＭＳ Ｐ明朝"/>
      <family val="1"/>
      <charset val="128"/>
    </font>
    <font>
      <u/>
      <sz val="11"/>
      <color theme="1"/>
      <name val="ＭＳ Ｐ明朝"/>
      <family val="1"/>
      <charset val="128"/>
    </font>
    <font>
      <sz val="11"/>
      <name val="ＭＳ Ｐ明朝"/>
      <family val="1"/>
      <charset val="128"/>
    </font>
    <font>
      <u/>
      <sz val="12"/>
      <color indexed="12"/>
      <name val="ＭＳ Ｐゴシック"/>
      <family val="3"/>
      <charset val="128"/>
    </font>
    <font>
      <sz val="12"/>
      <color rgb="FF0000FF"/>
      <name val="ＭＳ Ｐゴシック"/>
      <family val="3"/>
      <charset val="128"/>
    </font>
    <font>
      <sz val="24"/>
      <color theme="1"/>
      <name val="ＭＳ Ｐ明朝"/>
      <family val="1"/>
      <charset val="128"/>
    </font>
  </fonts>
  <fills count="35">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8" tint="0.79998168889431442"/>
        <bgColor indexed="64"/>
      </patternFill>
    </fill>
    <fill>
      <patternFill patternType="solid">
        <fgColor rgb="FFFFFF0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style="thin">
        <color indexed="64"/>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top/>
      <bottom style="medium">
        <color indexed="64"/>
      </bottom>
      <diagonal/>
    </border>
    <border>
      <left/>
      <right/>
      <top/>
      <bottom style="thin">
        <color indexed="64"/>
      </bottom>
      <diagonal/>
    </border>
    <border>
      <left/>
      <right/>
      <top style="thin">
        <color indexed="64"/>
      </top>
      <bottom/>
      <diagonal/>
    </border>
    <border>
      <left/>
      <right/>
      <top style="medium">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style="thin">
        <color indexed="64"/>
      </top>
      <bottom/>
      <diagonal/>
    </border>
  </borders>
  <cellStyleXfs count="46">
    <xf numFmtId="0" fontId="0" fillId="0" borderId="0"/>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1" borderId="0" applyNumberFormat="0" applyBorder="0" applyAlignment="0" applyProtection="0">
      <alignment vertical="center"/>
    </xf>
    <xf numFmtId="0" fontId="4" fillId="12"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10" fillId="0" borderId="0" applyNumberFormat="0" applyFill="0" applyBorder="0" applyAlignment="0" applyProtection="0">
      <alignment vertical="center"/>
    </xf>
    <xf numFmtId="0" fontId="6" fillId="28" borderId="5" applyNumberFormat="0" applyAlignment="0" applyProtection="0">
      <alignment vertical="center"/>
    </xf>
    <xf numFmtId="0" fontId="11" fillId="29" borderId="0" applyNumberFormat="0" applyBorder="0" applyAlignment="0" applyProtection="0">
      <alignment vertical="center"/>
    </xf>
    <xf numFmtId="0" fontId="2" fillId="0" borderId="0" applyNumberFormat="0" applyFill="0" applyBorder="0" applyAlignment="0" applyProtection="0">
      <alignment vertical="top"/>
      <protection locked="0"/>
    </xf>
    <xf numFmtId="0" fontId="9" fillId="3" borderId="6" applyNumberFormat="0" applyFont="0" applyAlignment="0" applyProtection="0">
      <alignment vertical="center"/>
    </xf>
    <xf numFmtId="0" fontId="12" fillId="0" borderId="7" applyNumberFormat="0" applyFill="0" applyAlignment="0" applyProtection="0">
      <alignment vertical="center"/>
    </xf>
    <xf numFmtId="0" fontId="13" fillId="30" borderId="0" applyNumberFormat="0" applyBorder="0" applyAlignment="0" applyProtection="0">
      <alignment vertical="center"/>
    </xf>
    <xf numFmtId="0" fontId="14" fillId="31" borderId="8" applyNumberFormat="0" applyAlignment="0" applyProtection="0">
      <alignment vertical="center"/>
    </xf>
    <xf numFmtId="0" fontId="7" fillId="0" borderId="0" applyNumberFormat="0" applyFill="0" applyBorder="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8" fillId="0" borderId="12" applyNumberFormat="0" applyFill="0" applyAlignment="0" applyProtection="0">
      <alignment vertical="center"/>
    </xf>
    <xf numFmtId="0" fontId="18" fillId="31" borderId="13" applyNumberFormat="0" applyAlignment="0" applyProtection="0">
      <alignment vertical="center"/>
    </xf>
    <xf numFmtId="0" fontId="19" fillId="0" borderId="0" applyNumberFormat="0" applyFill="0" applyBorder="0" applyAlignment="0" applyProtection="0">
      <alignment vertical="center"/>
    </xf>
    <xf numFmtId="0" fontId="20" fillId="2" borderId="8" applyNumberFormat="0" applyAlignment="0" applyProtection="0">
      <alignment vertical="center"/>
    </xf>
    <xf numFmtId="0" fontId="9" fillId="0" borderId="0"/>
    <xf numFmtId="0" fontId="21" fillId="32" borderId="0" applyNumberFormat="0" applyBorder="0" applyAlignment="0" applyProtection="0">
      <alignment vertical="center"/>
    </xf>
    <xf numFmtId="0" fontId="22" fillId="0" borderId="0"/>
    <xf numFmtId="0" fontId="1" fillId="0" borderId="0">
      <alignment vertical="center"/>
    </xf>
  </cellStyleXfs>
  <cellXfs count="91">
    <xf numFmtId="0" fontId="0" fillId="0" borderId="0" xfId="0"/>
    <xf numFmtId="49" fontId="29" fillId="0" borderId="0" xfId="45" applyNumberFormat="1" applyFont="1" applyAlignment="1"/>
    <xf numFmtId="0" fontId="24" fillId="0" borderId="0" xfId="45" applyFont="1">
      <alignment vertical="center"/>
    </xf>
    <xf numFmtId="0" fontId="29" fillId="0" borderId="0" xfId="45" applyFont="1" applyAlignment="1"/>
    <xf numFmtId="181" fontId="24" fillId="0" borderId="0" xfId="45" applyNumberFormat="1" applyFont="1">
      <alignment vertical="center"/>
    </xf>
    <xf numFmtId="179" fontId="24" fillId="0" borderId="0" xfId="45" applyNumberFormat="1" applyFont="1">
      <alignment vertical="center"/>
    </xf>
    <xf numFmtId="0" fontId="24" fillId="0" borderId="0" xfId="45" applyFont="1" applyAlignment="1"/>
    <xf numFmtId="0" fontId="30" fillId="0" borderId="0" xfId="45" applyFont="1">
      <alignment vertical="center"/>
    </xf>
    <xf numFmtId="0" fontId="31" fillId="0" borderId="0" xfId="44" applyFont="1" applyAlignment="1">
      <alignment vertical="center"/>
    </xf>
    <xf numFmtId="0" fontId="30" fillId="0" borderId="0" xfId="45" applyFont="1" applyAlignment="1">
      <alignment vertical="center" wrapText="1"/>
    </xf>
    <xf numFmtId="0" fontId="31" fillId="0" borderId="0" xfId="44" applyFont="1" applyAlignment="1">
      <alignment horizontal="right" vertical="center"/>
    </xf>
    <xf numFmtId="179" fontId="30" fillId="0" borderId="0" xfId="45" applyNumberFormat="1" applyFont="1" applyAlignment="1">
      <alignment vertical="center" wrapText="1"/>
    </xf>
    <xf numFmtId="0" fontId="30" fillId="0" borderId="0" xfId="45" applyFont="1" applyAlignment="1">
      <alignment horizontal="center" vertical="center"/>
    </xf>
    <xf numFmtId="0" fontId="30" fillId="0" borderId="1" xfId="45" applyFont="1" applyBorder="1" applyAlignment="1">
      <alignment horizontal="center" vertical="center" wrapText="1"/>
    </xf>
    <xf numFmtId="0" fontId="30" fillId="0" borderId="26" xfId="45" applyFont="1" applyBorder="1" applyAlignment="1">
      <alignment horizontal="center" vertical="center" wrapText="1"/>
    </xf>
    <xf numFmtId="0" fontId="30" fillId="0" borderId="14" xfId="45" applyFont="1" applyBorder="1" applyAlignment="1">
      <alignment horizontal="center" vertical="center" wrapText="1"/>
    </xf>
    <xf numFmtId="0" fontId="30" fillId="0" borderId="4" xfId="45" applyFont="1" applyBorder="1" applyAlignment="1">
      <alignment horizontal="center" vertical="center" wrapText="1"/>
    </xf>
    <xf numFmtId="0" fontId="30" fillId="0" borderId="1" xfId="45" applyFont="1" applyBorder="1" applyAlignment="1">
      <alignment vertical="center" textRotation="255"/>
    </xf>
    <xf numFmtId="0" fontId="30" fillId="0" borderId="27" xfId="45" applyFont="1" applyBorder="1" applyAlignment="1">
      <alignment horizontal="center" vertical="center" wrapText="1"/>
    </xf>
    <xf numFmtId="0" fontId="30" fillId="0" borderId="2" xfId="45" applyFont="1" applyBorder="1" applyAlignment="1">
      <alignment horizontal="center" vertical="center" wrapText="1"/>
    </xf>
    <xf numFmtId="0" fontId="30" fillId="0" borderId="28" xfId="45" applyFont="1" applyBorder="1" applyAlignment="1">
      <alignment horizontal="center" vertical="center" wrapText="1"/>
    </xf>
    <xf numFmtId="0" fontId="30" fillId="0" borderId="15" xfId="45" applyFont="1" applyBorder="1" applyAlignment="1">
      <alignment horizontal="center" vertical="center" wrapText="1"/>
    </xf>
    <xf numFmtId="0" fontId="30" fillId="0" borderId="29" xfId="45" applyFont="1" applyBorder="1" applyAlignment="1">
      <alignment horizontal="center" vertical="center" wrapText="1"/>
    </xf>
    <xf numFmtId="0" fontId="30" fillId="0" borderId="30" xfId="45" applyFont="1" applyBorder="1" applyAlignment="1">
      <alignment horizontal="center" vertical="center" wrapText="1"/>
    </xf>
    <xf numFmtId="49" fontId="30" fillId="0" borderId="1" xfId="45" applyNumberFormat="1" applyFont="1" applyBorder="1" applyAlignment="1">
      <alignment horizontal="center" vertical="center" wrapText="1"/>
    </xf>
    <xf numFmtId="0" fontId="30" fillId="0" borderId="1" xfId="45" applyFont="1" applyBorder="1">
      <alignment vertical="center"/>
    </xf>
    <xf numFmtId="0" fontId="30" fillId="33" borderId="2" xfId="45" applyFont="1" applyFill="1" applyBorder="1" applyAlignment="1">
      <alignment vertical="center" wrapText="1"/>
    </xf>
    <xf numFmtId="180" fontId="30" fillId="33" borderId="2" xfId="45" applyNumberFormat="1" applyFont="1" applyFill="1" applyBorder="1" applyAlignment="1">
      <alignment vertical="center" wrapText="1"/>
    </xf>
    <xf numFmtId="181" fontId="30" fillId="33" borderId="1" xfId="45" applyNumberFormat="1" applyFont="1" applyFill="1" applyBorder="1" applyAlignment="1">
      <alignment vertical="center" wrapText="1"/>
    </xf>
    <xf numFmtId="181" fontId="30" fillId="0" borderId="29" xfId="45" applyNumberFormat="1" applyFont="1" applyBorder="1" applyAlignment="1">
      <alignment vertical="center" wrapText="1"/>
    </xf>
    <xf numFmtId="181" fontId="30" fillId="0" borderId="1" xfId="45" applyNumberFormat="1" applyFont="1" applyBorder="1" applyAlignment="1">
      <alignment vertical="center" wrapText="1"/>
    </xf>
    <xf numFmtId="181" fontId="30" fillId="0" borderId="30" xfId="45" applyNumberFormat="1" applyFont="1" applyBorder="1" applyAlignment="1">
      <alignment vertical="center" wrapText="1"/>
    </xf>
    <xf numFmtId="181" fontId="30" fillId="0" borderId="4" xfId="45" applyNumberFormat="1" applyFont="1" applyBorder="1" applyAlignment="1">
      <alignment vertical="center" wrapText="1"/>
    </xf>
    <xf numFmtId="181" fontId="30" fillId="0" borderId="3" xfId="45" applyNumberFormat="1" applyFont="1" applyBorder="1" applyAlignment="1">
      <alignment vertical="center" wrapText="1"/>
    </xf>
    <xf numFmtId="0" fontId="30" fillId="33" borderId="29" xfId="45" applyFont="1" applyFill="1" applyBorder="1" applyAlignment="1">
      <alignment vertical="center" wrapText="1"/>
    </xf>
    <xf numFmtId="179" fontId="30" fillId="33" borderId="1" xfId="45" applyNumberFormat="1" applyFont="1" applyFill="1" applyBorder="1" applyAlignment="1">
      <alignment vertical="center" wrapText="1"/>
    </xf>
    <xf numFmtId="0" fontId="30" fillId="33" borderId="1" xfId="45" applyFont="1" applyFill="1" applyBorder="1" applyAlignment="1">
      <alignment vertical="center" wrapText="1"/>
    </xf>
    <xf numFmtId="0" fontId="30" fillId="33" borderId="30" xfId="45" applyFont="1" applyFill="1" applyBorder="1" applyAlignment="1">
      <alignment vertical="center" wrapText="1"/>
    </xf>
    <xf numFmtId="179" fontId="30" fillId="0" borderId="14" xfId="45" applyNumberFormat="1" applyFont="1" applyBorder="1" applyAlignment="1">
      <alignment horizontal="center" vertical="center" wrapText="1"/>
    </xf>
    <xf numFmtId="179" fontId="30" fillId="0" borderId="4" xfId="45" applyNumberFormat="1" applyFont="1" applyBorder="1" applyAlignment="1">
      <alignment horizontal="center" vertical="center" wrapText="1"/>
    </xf>
    <xf numFmtId="179" fontId="30" fillId="0" borderId="1" xfId="45" applyNumberFormat="1" applyFont="1" applyBorder="1" applyAlignment="1">
      <alignment horizontal="center" vertical="center" wrapText="1"/>
    </xf>
    <xf numFmtId="179" fontId="30" fillId="0" borderId="1" xfId="45" applyNumberFormat="1" applyFont="1" applyBorder="1" applyAlignment="1">
      <alignment vertical="center" wrapText="1"/>
    </xf>
    <xf numFmtId="180" fontId="30" fillId="33" borderId="1" xfId="45" applyNumberFormat="1" applyFont="1" applyFill="1" applyBorder="1" applyAlignment="1">
      <alignment vertical="center" wrapText="1"/>
    </xf>
    <xf numFmtId="181" fontId="30" fillId="33" borderId="30" xfId="45" applyNumberFormat="1" applyFont="1" applyFill="1" applyBorder="1" applyAlignment="1">
      <alignment vertical="center" wrapText="1"/>
    </xf>
    <xf numFmtId="181" fontId="30" fillId="33" borderId="32" xfId="45" applyNumberFormat="1" applyFont="1" applyFill="1" applyBorder="1" applyAlignment="1">
      <alignment vertical="center" wrapText="1"/>
    </xf>
    <xf numFmtId="181" fontId="30" fillId="0" borderId="32" xfId="45" applyNumberFormat="1" applyFont="1" applyBorder="1" applyAlignment="1">
      <alignment vertical="center" wrapText="1"/>
    </xf>
    <xf numFmtId="181" fontId="30" fillId="0" borderId="33" xfId="45" applyNumberFormat="1" applyFont="1" applyBorder="1" applyAlignment="1">
      <alignment vertical="center" wrapText="1"/>
    </xf>
    <xf numFmtId="0" fontId="30" fillId="33" borderId="31" xfId="45" applyFont="1" applyFill="1" applyBorder="1" applyAlignment="1">
      <alignment vertical="center" wrapText="1"/>
    </xf>
    <xf numFmtId="179" fontId="30" fillId="33" borderId="32" xfId="45" applyNumberFormat="1" applyFont="1" applyFill="1" applyBorder="1" applyAlignment="1">
      <alignment vertical="center" wrapText="1"/>
    </xf>
    <xf numFmtId="181" fontId="30" fillId="33" borderId="33" xfId="45" applyNumberFormat="1" applyFont="1" applyFill="1" applyBorder="1" applyAlignment="1">
      <alignment vertical="center" wrapText="1"/>
    </xf>
    <xf numFmtId="0" fontId="30" fillId="0" borderId="25" xfId="45" applyFont="1" applyBorder="1" applyAlignment="1">
      <alignment vertical="center" wrapText="1"/>
    </xf>
    <xf numFmtId="0" fontId="35" fillId="33" borderId="1" xfId="45" applyFont="1" applyFill="1" applyBorder="1" applyAlignment="1">
      <alignment vertical="center" wrapText="1"/>
    </xf>
    <xf numFmtId="180" fontId="35" fillId="33" borderId="1" xfId="45" applyNumberFormat="1" applyFont="1" applyFill="1" applyBorder="1" applyAlignment="1">
      <alignment vertical="center" wrapText="1"/>
    </xf>
    <xf numFmtId="181" fontId="35" fillId="33" borderId="1" xfId="45" applyNumberFormat="1" applyFont="1" applyFill="1" applyBorder="1" applyAlignment="1">
      <alignment vertical="center" wrapText="1"/>
    </xf>
    <xf numFmtId="0" fontId="35" fillId="33" borderId="29" xfId="45" applyFont="1" applyFill="1" applyBorder="1" applyAlignment="1">
      <alignment vertical="center" wrapText="1"/>
    </xf>
    <xf numFmtId="179" fontId="35" fillId="33" borderId="1" xfId="45" applyNumberFormat="1" applyFont="1" applyFill="1" applyBorder="1" applyAlignment="1">
      <alignment vertical="center" wrapText="1"/>
    </xf>
    <xf numFmtId="179" fontId="35" fillId="33" borderId="30" xfId="45" applyNumberFormat="1" applyFont="1" applyFill="1" applyBorder="1" applyAlignment="1">
      <alignment vertical="center" wrapText="1"/>
    </xf>
    <xf numFmtId="0" fontId="2" fillId="0" borderId="0" xfId="28" applyAlignment="1" applyProtection="1">
      <alignment vertical="center"/>
    </xf>
    <xf numFmtId="0" fontId="30" fillId="0" borderId="1" xfId="45" applyFont="1" applyBorder="1" applyAlignment="1">
      <alignment horizontal="left" vertical="center" wrapText="1"/>
    </xf>
    <xf numFmtId="0" fontId="30" fillId="0" borderId="1" xfId="45" applyFont="1" applyBorder="1" applyAlignment="1">
      <alignment horizontal="center" vertical="center" wrapText="1"/>
    </xf>
    <xf numFmtId="0" fontId="32" fillId="33" borderId="1" xfId="45" applyFont="1" applyFill="1" applyBorder="1" applyAlignment="1">
      <alignment horizontal="left" vertical="center" shrinkToFit="1"/>
    </xf>
    <xf numFmtId="182" fontId="38" fillId="33" borderId="1" xfId="45" applyNumberFormat="1" applyFont="1" applyFill="1" applyBorder="1" applyAlignment="1">
      <alignment horizontal="left" vertical="center" wrapText="1"/>
    </xf>
    <xf numFmtId="179" fontId="32" fillId="0" borderId="1" xfId="45" applyNumberFormat="1" applyFont="1" applyBorder="1" applyAlignment="1">
      <alignment horizontal="right" vertical="center" wrapText="1"/>
    </xf>
    <xf numFmtId="0" fontId="30" fillId="0" borderId="22" xfId="45" applyFont="1" applyBorder="1" applyAlignment="1">
      <alignment horizontal="center" vertical="center" wrapText="1"/>
    </xf>
    <xf numFmtId="0" fontId="30" fillId="0" borderId="23" xfId="45" applyFont="1" applyBorder="1" applyAlignment="1">
      <alignment horizontal="left" vertical="center" wrapText="1"/>
    </xf>
    <xf numFmtId="0" fontId="30" fillId="0" borderId="18" xfId="45" applyFont="1" applyBorder="1" applyAlignment="1">
      <alignment horizontal="left" vertical="center" wrapText="1"/>
    </xf>
    <xf numFmtId="0" fontId="30" fillId="0" borderId="2" xfId="45" applyFont="1" applyBorder="1" applyAlignment="1">
      <alignment horizontal="left" vertical="center" wrapText="1"/>
    </xf>
    <xf numFmtId="0" fontId="30" fillId="0" borderId="19" xfId="45" applyFont="1" applyBorder="1" applyAlignment="1">
      <alignment horizontal="center" vertical="center" wrapText="1"/>
    </xf>
    <xf numFmtId="0" fontId="30" fillId="0" borderId="24" xfId="45" applyFont="1" applyBorder="1" applyAlignment="1">
      <alignment horizontal="center" vertical="center" wrapText="1"/>
    </xf>
    <xf numFmtId="0" fontId="30" fillId="0" borderId="26" xfId="45" applyFont="1" applyBorder="1" applyAlignment="1">
      <alignment horizontal="center" vertical="center" wrapText="1"/>
    </xf>
    <xf numFmtId="0" fontId="30" fillId="0" borderId="23" xfId="45" applyFont="1" applyBorder="1" applyAlignment="1">
      <alignment horizontal="center" vertical="center" wrapText="1"/>
    </xf>
    <xf numFmtId="0" fontId="30" fillId="0" borderId="14" xfId="45" applyFont="1" applyBorder="1" applyAlignment="1">
      <alignment horizontal="left" vertical="center" wrapText="1"/>
    </xf>
    <xf numFmtId="0" fontId="30" fillId="0" borderId="4" xfId="45" applyFont="1" applyBorder="1" applyAlignment="1">
      <alignment horizontal="left" vertical="center" wrapText="1"/>
    </xf>
    <xf numFmtId="0" fontId="30" fillId="0" borderId="14" xfId="45" applyFont="1" applyBorder="1" applyAlignment="1">
      <alignment horizontal="center" vertical="center" wrapText="1"/>
    </xf>
    <xf numFmtId="0" fontId="30" fillId="0" borderId="4" xfId="45" applyFont="1" applyBorder="1" applyAlignment="1">
      <alignment horizontal="center" vertical="center" wrapText="1"/>
    </xf>
    <xf numFmtId="0" fontId="30" fillId="0" borderId="20" xfId="45" applyFont="1" applyBorder="1" applyAlignment="1">
      <alignment horizontal="center" vertical="center" wrapText="1"/>
    </xf>
    <xf numFmtId="0" fontId="30" fillId="0" borderId="25" xfId="45" applyFont="1" applyBorder="1" applyAlignment="1">
      <alignment horizontal="center" vertical="center" wrapText="1"/>
    </xf>
    <xf numFmtId="0" fontId="30" fillId="0" borderId="16" xfId="45" applyFont="1" applyBorder="1" applyAlignment="1">
      <alignment horizontal="center" vertical="center" wrapText="1"/>
    </xf>
    <xf numFmtId="0" fontId="30" fillId="0" borderId="21" xfId="45" applyFont="1" applyBorder="1" applyAlignment="1">
      <alignment horizontal="center" vertical="center" wrapText="1"/>
    </xf>
    <xf numFmtId="0" fontId="30" fillId="0" borderId="34" xfId="45" applyFont="1" applyBorder="1" applyAlignment="1">
      <alignment horizontal="center" vertical="center" wrapText="1"/>
    </xf>
    <xf numFmtId="0" fontId="30" fillId="0" borderId="17" xfId="45" applyFont="1" applyBorder="1" applyAlignment="1">
      <alignment horizontal="center" vertical="center" wrapText="1"/>
    </xf>
    <xf numFmtId="0" fontId="36" fillId="0" borderId="0" xfId="28" applyFont="1" applyAlignment="1" applyProtection="1">
      <alignment vertical="center"/>
    </xf>
    <xf numFmtId="0" fontId="30" fillId="0" borderId="19" xfId="45" applyFont="1" applyBorder="1" applyAlignment="1">
      <alignment horizontal="left" vertical="center" wrapText="1"/>
    </xf>
    <xf numFmtId="0" fontId="30" fillId="0" borderId="24" xfId="45" applyFont="1" applyBorder="1" applyAlignment="1">
      <alignment horizontal="left" vertical="center" wrapText="1"/>
    </xf>
    <xf numFmtId="0" fontId="30" fillId="0" borderId="37" xfId="45" applyFont="1" applyBorder="1" applyAlignment="1">
      <alignment horizontal="left" vertical="center" wrapText="1"/>
    </xf>
    <xf numFmtId="0" fontId="30" fillId="0" borderId="26" xfId="45" applyFont="1" applyBorder="1" applyAlignment="1">
      <alignment horizontal="left" vertical="center" wrapText="1"/>
    </xf>
    <xf numFmtId="0" fontId="30" fillId="0" borderId="15" xfId="45" applyFont="1" applyBorder="1" applyAlignment="1">
      <alignment horizontal="left" vertical="center" wrapText="1"/>
    </xf>
    <xf numFmtId="0" fontId="30" fillId="0" borderId="35" xfId="45" applyFont="1" applyBorder="1" applyAlignment="1">
      <alignment horizontal="center" vertical="center" wrapText="1"/>
    </xf>
    <xf numFmtId="0" fontId="30" fillId="0" borderId="36" xfId="45" applyFont="1" applyBorder="1" applyAlignment="1">
      <alignment horizontal="center" vertical="center" wrapText="1"/>
    </xf>
    <xf numFmtId="0" fontId="32" fillId="33" borderId="1" xfId="45" applyFont="1" applyFill="1" applyBorder="1" applyAlignment="1">
      <alignment horizontal="left" vertical="center" wrapText="1"/>
    </xf>
    <xf numFmtId="179" fontId="32" fillId="34" borderId="1" xfId="45" applyNumberFormat="1" applyFont="1" applyFill="1" applyBorder="1" applyAlignment="1">
      <alignment horizontal="right" vertical="center" wrapText="1"/>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 2" xfId="42" xr:uid="{00000000-0005-0000-0000-00002B000000}"/>
    <cellStyle name="標準 3" xfId="44" xr:uid="{50647C7F-86EB-451C-A964-14C45C9338DF}"/>
    <cellStyle name="標準 4" xfId="45" xr:uid="{32FDE326-1719-45A4-B131-1F975A2C1EA3}"/>
    <cellStyle name="良い" xfId="43" builtinId="26" customBuiltin="1"/>
  </cellStyles>
  <dxfs count="2">
    <dxf>
      <font>
        <b/>
        <i val="0"/>
        <color rgb="FFFF0000"/>
      </font>
      <fill>
        <patternFill>
          <bgColor rgb="FFFFFF00"/>
        </patternFill>
      </fill>
    </dxf>
    <dxf>
      <font>
        <b/>
        <i val="0"/>
        <color rgb="FFFF0000"/>
      </font>
      <fill>
        <patternFill>
          <bgColor rgb="FFFFFF00"/>
        </patternFill>
      </fill>
    </dxf>
  </dxfs>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381001</xdr:colOff>
      <xdr:row>1</xdr:row>
      <xdr:rowOff>74083</xdr:rowOff>
    </xdr:from>
    <xdr:to>
      <xdr:col>12</xdr:col>
      <xdr:colOff>465667</xdr:colOff>
      <xdr:row>2</xdr:row>
      <xdr:rowOff>359833</xdr:rowOff>
    </xdr:to>
    <xdr:sp macro="" textlink="">
      <xdr:nvSpPr>
        <xdr:cNvPr id="5" name="吹き出し: 角を丸めた四角形 4">
          <a:extLst>
            <a:ext uri="{FF2B5EF4-FFF2-40B4-BE49-F238E27FC236}">
              <a16:creationId xmlns:a16="http://schemas.microsoft.com/office/drawing/2014/main" id="{C89A1038-6459-E858-F985-CB7AFFB409D6}"/>
            </a:ext>
          </a:extLst>
        </xdr:cNvPr>
        <xdr:cNvSpPr/>
      </xdr:nvSpPr>
      <xdr:spPr bwMode="auto">
        <a:xfrm>
          <a:off x="5852584" y="317500"/>
          <a:ext cx="3598333" cy="666750"/>
        </a:xfrm>
        <a:prstGeom prst="wedgeRoundRectCallout">
          <a:avLst>
            <a:gd name="adj1" fmla="val -56673"/>
            <a:gd name="adj2" fmla="val -12103"/>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　　法人名・法人番号を記入してください。</a:t>
          </a:r>
          <a:endParaRPr kumimoji="1" lang="en-US" altLang="ja-JP" sz="1100">
            <a:solidFill>
              <a:schemeClr val="tx1"/>
            </a:solidFill>
          </a:endParaRPr>
        </a:p>
        <a:p>
          <a:pPr algn="l"/>
          <a:r>
            <a:rPr kumimoji="1" lang="ja-JP" altLang="en-US" sz="1100">
              <a:solidFill>
                <a:schemeClr val="tx1"/>
              </a:solidFill>
            </a:rPr>
            <a:t>　　法人番号が不明な場合は以下から検索が可能です。</a:t>
          </a:r>
        </a:p>
      </xdr:txBody>
    </xdr:sp>
    <xdr:clientData/>
  </xdr:twoCellAnchor>
  <xdr:twoCellAnchor>
    <xdr:from>
      <xdr:col>7</xdr:col>
      <xdr:colOff>179916</xdr:colOff>
      <xdr:row>20</xdr:row>
      <xdr:rowOff>63500</xdr:rowOff>
    </xdr:from>
    <xdr:to>
      <xdr:col>14</xdr:col>
      <xdr:colOff>349250</xdr:colOff>
      <xdr:row>25</xdr:row>
      <xdr:rowOff>338666</xdr:rowOff>
    </xdr:to>
    <xdr:sp macro="" textlink="">
      <xdr:nvSpPr>
        <xdr:cNvPr id="6" name="吹き出し: 角を丸めた四角形 5">
          <a:extLst>
            <a:ext uri="{FF2B5EF4-FFF2-40B4-BE49-F238E27FC236}">
              <a16:creationId xmlns:a16="http://schemas.microsoft.com/office/drawing/2014/main" id="{F340063B-3721-8667-4B52-61E1A8E45BBC}"/>
            </a:ext>
          </a:extLst>
        </xdr:cNvPr>
        <xdr:cNvSpPr/>
      </xdr:nvSpPr>
      <xdr:spPr bwMode="auto">
        <a:xfrm>
          <a:off x="6582833" y="8339667"/>
          <a:ext cx="4381500" cy="2180166"/>
        </a:xfrm>
        <a:prstGeom prst="wedgeRoundRectCallout">
          <a:avLst>
            <a:gd name="adj1" fmla="val -27720"/>
            <a:gd name="adj2" fmla="val -72528"/>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en-US" altLang="ja-JP" sz="1100">
              <a:solidFill>
                <a:schemeClr val="tx1"/>
              </a:solidFill>
            </a:rPr>
            <a:t>【</a:t>
          </a:r>
          <a:r>
            <a:rPr kumimoji="1" lang="ja-JP" altLang="en-US" sz="1100">
              <a:solidFill>
                <a:schemeClr val="tx1"/>
              </a:solidFill>
            </a:rPr>
            <a:t>区分１・区分２</a:t>
          </a:r>
          <a:r>
            <a:rPr kumimoji="1" lang="en-US" altLang="ja-JP" sz="1100">
              <a:solidFill>
                <a:schemeClr val="tx1"/>
              </a:solidFill>
            </a:rPr>
            <a:t>】</a:t>
          </a:r>
        </a:p>
        <a:p>
          <a:pPr algn="l"/>
          <a:r>
            <a:rPr kumimoji="1" lang="ja-JP" altLang="en-US" sz="1100">
              <a:solidFill>
                <a:schemeClr val="tx1"/>
              </a:solidFill>
            </a:rPr>
            <a:t>対象期間を通じて変動がない場合も、各月に同数を記入</a:t>
          </a:r>
          <a:endParaRPr kumimoji="1" lang="en-US" altLang="ja-JP" sz="1100">
            <a:solidFill>
              <a:schemeClr val="tx1"/>
            </a:solidFill>
          </a:endParaRPr>
        </a:p>
        <a:p>
          <a:pPr algn="l"/>
          <a:endParaRPr kumimoji="1" lang="en-US" altLang="ja-JP" sz="1100">
            <a:solidFill>
              <a:schemeClr val="tx1"/>
            </a:solidFill>
          </a:endParaRPr>
        </a:p>
        <a:p>
          <a:pPr algn="l"/>
          <a:r>
            <a:rPr kumimoji="1" lang="en-US" altLang="ja-JP" sz="1100">
              <a:solidFill>
                <a:schemeClr val="tx1"/>
              </a:solidFill>
            </a:rPr>
            <a:t>【</a:t>
          </a:r>
          <a:r>
            <a:rPr kumimoji="1" lang="ja-JP" altLang="en-US" sz="1100">
              <a:solidFill>
                <a:schemeClr val="tx1"/>
              </a:solidFill>
            </a:rPr>
            <a:t>区分３・区分４</a:t>
          </a:r>
          <a:r>
            <a:rPr kumimoji="1" lang="en-US" altLang="ja-JP" sz="1100">
              <a:solidFill>
                <a:schemeClr val="tx1"/>
              </a:solidFill>
            </a:rPr>
            <a:t>】</a:t>
          </a:r>
        </a:p>
        <a:p>
          <a:pPr algn="l"/>
          <a:r>
            <a:rPr kumimoji="1" lang="ja-JP" altLang="en-US" sz="1100">
              <a:solidFill>
                <a:schemeClr val="tx1"/>
              </a:solidFill>
            </a:rPr>
            <a:t>①令和８年１月～令和８年１２月の間に新規指定を受けた事業所</a:t>
          </a:r>
          <a:endParaRPr kumimoji="1" lang="en-US" altLang="ja-JP" sz="1100">
            <a:solidFill>
              <a:schemeClr val="tx1"/>
            </a:solidFill>
          </a:endParaRPr>
        </a:p>
        <a:p>
          <a:pPr algn="l"/>
          <a:r>
            <a:rPr kumimoji="1" lang="ja-JP" altLang="en-US" sz="1100">
              <a:solidFill>
                <a:schemeClr val="tx1"/>
              </a:solidFill>
            </a:rPr>
            <a:t>　⇒</a:t>
          </a:r>
          <a:r>
            <a:rPr kumimoji="1" lang="ja-JP" altLang="en-US" sz="1100" b="1">
              <a:solidFill>
                <a:srgbClr val="FF0000"/>
              </a:solidFill>
            </a:rPr>
            <a:t>指定を受けた日が属する月にのみ</a:t>
          </a:r>
          <a:r>
            <a:rPr kumimoji="1" lang="ja-JP" altLang="en-US" sz="1100" b="0">
              <a:solidFill>
                <a:schemeClr val="tx1"/>
              </a:solidFill>
            </a:rPr>
            <a:t>プルダウンより○を選択</a:t>
          </a:r>
          <a:endParaRPr kumimoji="1" lang="en-US" altLang="ja-JP" sz="1100">
            <a:solidFill>
              <a:schemeClr val="tx1"/>
            </a:solidFill>
          </a:endParaRPr>
        </a:p>
        <a:p>
          <a:pPr algn="l"/>
          <a:r>
            <a:rPr kumimoji="1" lang="ja-JP" altLang="en-US" sz="1100">
              <a:solidFill>
                <a:schemeClr val="tx1"/>
              </a:solidFill>
            </a:rPr>
            <a:t>②その他の事業所（令和８年２月以前に既に指定を受けている事業所）</a:t>
          </a:r>
          <a:endParaRPr kumimoji="1" lang="en-US" altLang="ja-JP" sz="1100">
            <a:solidFill>
              <a:schemeClr val="tx1"/>
            </a:solidFill>
          </a:endParaRPr>
        </a:p>
        <a:p>
          <a:pPr algn="l"/>
          <a:r>
            <a:rPr kumimoji="1" lang="ja-JP" altLang="en-US" sz="1100">
              <a:solidFill>
                <a:schemeClr val="tx1"/>
              </a:solidFill>
            </a:rPr>
            <a:t>　⇒</a:t>
          </a:r>
          <a:r>
            <a:rPr kumimoji="1" lang="ja-JP" altLang="en-US" sz="1100" b="1">
              <a:solidFill>
                <a:srgbClr val="FF0000"/>
              </a:solidFill>
            </a:rPr>
            <a:t>記入不要</a:t>
          </a:r>
          <a:r>
            <a:rPr kumimoji="1" lang="ja-JP" altLang="en-US" sz="1100">
              <a:solidFill>
                <a:schemeClr val="tx1"/>
              </a:solidFill>
            </a:rPr>
            <a:t>（空欄とする）</a:t>
          </a:r>
          <a:endParaRPr kumimoji="1" lang="en-US" altLang="ja-JP" sz="1100">
            <a:solidFill>
              <a:schemeClr val="tx1"/>
            </a:solidFill>
          </a:endParaRPr>
        </a:p>
      </xdr:txBody>
    </xdr:sp>
    <xdr:clientData/>
  </xdr:twoCellAnchor>
  <xdr:twoCellAnchor>
    <xdr:from>
      <xdr:col>14</xdr:col>
      <xdr:colOff>772582</xdr:colOff>
      <xdr:row>19</xdr:row>
      <xdr:rowOff>317501</xdr:rowOff>
    </xdr:from>
    <xdr:to>
      <xdr:col>18</xdr:col>
      <xdr:colOff>793750</xdr:colOff>
      <xdr:row>21</xdr:row>
      <xdr:rowOff>222251</xdr:rowOff>
    </xdr:to>
    <xdr:sp macro="" textlink="">
      <xdr:nvSpPr>
        <xdr:cNvPr id="7" name="吹き出し: 角を丸めた四角形 6">
          <a:extLst>
            <a:ext uri="{FF2B5EF4-FFF2-40B4-BE49-F238E27FC236}">
              <a16:creationId xmlns:a16="http://schemas.microsoft.com/office/drawing/2014/main" id="{C89FB01F-39A3-4118-BE8B-CF8A4788027F}"/>
            </a:ext>
          </a:extLst>
        </xdr:cNvPr>
        <xdr:cNvSpPr/>
      </xdr:nvSpPr>
      <xdr:spPr bwMode="auto">
        <a:xfrm>
          <a:off x="11387665" y="8212668"/>
          <a:ext cx="3280835" cy="666750"/>
        </a:xfrm>
        <a:prstGeom prst="wedgeRoundRectCallout">
          <a:avLst>
            <a:gd name="adj1" fmla="val -16673"/>
            <a:gd name="adj2" fmla="val -89881"/>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　　電気及びガスに支払った費用を記載してください。</a:t>
          </a:r>
        </a:p>
      </xdr:txBody>
    </xdr:sp>
    <xdr:clientData/>
  </xdr:twoCellAnchor>
  <xdr:twoCellAnchor>
    <xdr:from>
      <xdr:col>21</xdr:col>
      <xdr:colOff>444500</xdr:colOff>
      <xdr:row>19</xdr:row>
      <xdr:rowOff>370415</xdr:rowOff>
    </xdr:from>
    <xdr:to>
      <xdr:col>25</xdr:col>
      <xdr:colOff>783166</xdr:colOff>
      <xdr:row>22</xdr:row>
      <xdr:rowOff>105832</xdr:rowOff>
    </xdr:to>
    <xdr:sp macro="" textlink="">
      <xdr:nvSpPr>
        <xdr:cNvPr id="8" name="吹き出し: 角を丸めた四角形 7">
          <a:extLst>
            <a:ext uri="{FF2B5EF4-FFF2-40B4-BE49-F238E27FC236}">
              <a16:creationId xmlns:a16="http://schemas.microsoft.com/office/drawing/2014/main" id="{03A15F39-FE42-49FD-8C97-52E09F98A6C7}"/>
            </a:ext>
          </a:extLst>
        </xdr:cNvPr>
        <xdr:cNvSpPr/>
      </xdr:nvSpPr>
      <xdr:spPr bwMode="auto">
        <a:xfrm>
          <a:off x="16679333" y="8265582"/>
          <a:ext cx="3598333" cy="878417"/>
        </a:xfrm>
        <a:prstGeom prst="wedgeRoundRectCallout">
          <a:avLst>
            <a:gd name="adj1" fmla="val -16673"/>
            <a:gd name="adj2" fmla="val -89881"/>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以下の費用を記載してください。</a:t>
          </a:r>
          <a:endParaRPr kumimoji="1" lang="en-US" altLang="ja-JP" sz="1100">
            <a:solidFill>
              <a:schemeClr val="tx1"/>
            </a:solidFill>
          </a:endParaRPr>
        </a:p>
        <a:p>
          <a:pPr algn="l"/>
          <a:r>
            <a:rPr kumimoji="1" lang="en-US" altLang="ja-JP" sz="1100">
              <a:solidFill>
                <a:schemeClr val="tx1"/>
              </a:solidFill>
            </a:rPr>
            <a:t>【</a:t>
          </a:r>
          <a:r>
            <a:rPr kumimoji="1" lang="ja-JP" altLang="en-US" sz="1100">
              <a:solidFill>
                <a:schemeClr val="tx1"/>
              </a:solidFill>
            </a:rPr>
            <a:t>区分１</a:t>
          </a:r>
          <a:r>
            <a:rPr kumimoji="1" lang="en-US" altLang="ja-JP" sz="1100">
              <a:solidFill>
                <a:schemeClr val="tx1"/>
              </a:solidFill>
            </a:rPr>
            <a:t>】</a:t>
          </a:r>
          <a:r>
            <a:rPr kumimoji="1" lang="ja-JP" altLang="en-US" sz="1100">
              <a:solidFill>
                <a:schemeClr val="tx1"/>
              </a:solidFill>
            </a:rPr>
            <a:t>食材費：食材費として支払った費用</a:t>
          </a:r>
          <a:endParaRPr kumimoji="1" lang="en-US" altLang="ja-JP" sz="1100">
            <a:solidFill>
              <a:schemeClr val="tx1"/>
            </a:solidFill>
          </a:endParaRPr>
        </a:p>
        <a:p>
          <a:pPr algn="l"/>
          <a:r>
            <a:rPr kumimoji="1" lang="en-US" altLang="ja-JP" sz="1100">
              <a:solidFill>
                <a:schemeClr val="tx1"/>
              </a:solidFill>
            </a:rPr>
            <a:t>【</a:t>
          </a:r>
          <a:r>
            <a:rPr kumimoji="1" lang="ja-JP" altLang="en-US" sz="1100">
              <a:solidFill>
                <a:schemeClr val="tx1"/>
              </a:solidFill>
            </a:rPr>
            <a:t>区分２・３・４</a:t>
          </a:r>
          <a:r>
            <a:rPr kumimoji="1" lang="en-US" altLang="ja-JP" sz="1100">
              <a:solidFill>
                <a:schemeClr val="tx1"/>
              </a:solidFill>
            </a:rPr>
            <a:t>】</a:t>
          </a:r>
          <a:r>
            <a:rPr kumimoji="1" lang="ja-JP" altLang="en-US" sz="1100">
              <a:solidFill>
                <a:schemeClr val="tx1"/>
              </a:solidFill>
            </a:rPr>
            <a:t>燃料費：ガソリン及び軽油に支払った費用</a:t>
          </a:r>
        </a:p>
      </xdr:txBody>
    </xdr:sp>
    <xdr:clientData/>
  </xdr:twoCellAnchor>
  <xdr:twoCellAnchor>
    <xdr:from>
      <xdr:col>19</xdr:col>
      <xdr:colOff>639234</xdr:colOff>
      <xdr:row>5</xdr:row>
      <xdr:rowOff>99483</xdr:rowOff>
    </xdr:from>
    <xdr:to>
      <xdr:col>24</xdr:col>
      <xdr:colOff>258234</xdr:colOff>
      <xdr:row>6</xdr:row>
      <xdr:rowOff>438150</xdr:rowOff>
    </xdr:to>
    <xdr:sp macro="" textlink="">
      <xdr:nvSpPr>
        <xdr:cNvPr id="9" name="吹き出し: 角を丸めた四角形 8">
          <a:extLst>
            <a:ext uri="{FF2B5EF4-FFF2-40B4-BE49-F238E27FC236}">
              <a16:creationId xmlns:a16="http://schemas.microsoft.com/office/drawing/2014/main" id="{1B0F03BA-2001-4728-A753-60BF001EFB94}"/>
            </a:ext>
          </a:extLst>
        </xdr:cNvPr>
        <xdr:cNvSpPr/>
      </xdr:nvSpPr>
      <xdr:spPr bwMode="auto">
        <a:xfrm>
          <a:off x="15339484" y="1665816"/>
          <a:ext cx="3598333" cy="878417"/>
        </a:xfrm>
        <a:prstGeom prst="wedgeRoundRectCallout">
          <a:avLst>
            <a:gd name="adj1" fmla="val -31673"/>
            <a:gd name="adj2" fmla="val 83613"/>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選択する施設種別により自動表示される内容が変わります。</a:t>
          </a:r>
          <a:endParaRPr kumimoji="1" lang="en-US" altLang="ja-JP" sz="1100">
            <a:solidFill>
              <a:schemeClr val="tx1"/>
            </a:solidFill>
          </a:endParaRPr>
        </a:p>
        <a:p>
          <a:pPr algn="l"/>
          <a:r>
            <a:rPr kumimoji="1" lang="en-US" altLang="ja-JP" sz="1100">
              <a:solidFill>
                <a:schemeClr val="tx1"/>
              </a:solidFill>
            </a:rPr>
            <a:t>【</a:t>
          </a:r>
          <a:r>
            <a:rPr kumimoji="1" lang="ja-JP" altLang="en-US" sz="1100">
              <a:solidFill>
                <a:schemeClr val="tx1"/>
              </a:solidFill>
            </a:rPr>
            <a:t>区分１</a:t>
          </a:r>
          <a:r>
            <a:rPr kumimoji="1" lang="en-US" altLang="ja-JP" sz="1100">
              <a:solidFill>
                <a:schemeClr val="tx1"/>
              </a:solidFill>
            </a:rPr>
            <a:t>】</a:t>
          </a:r>
          <a:r>
            <a:rPr kumimoji="1" lang="ja-JP" altLang="en-US" sz="1100">
              <a:solidFill>
                <a:schemeClr val="tx1"/>
              </a:solidFill>
            </a:rPr>
            <a:t>の場合は食材費が、</a:t>
          </a:r>
          <a:r>
            <a:rPr kumimoji="1" lang="en-US" altLang="ja-JP" sz="1100">
              <a:solidFill>
                <a:schemeClr val="tx1"/>
              </a:solidFill>
            </a:rPr>
            <a:t>【</a:t>
          </a:r>
          <a:r>
            <a:rPr kumimoji="1" lang="ja-JP" altLang="en-US" sz="1100">
              <a:solidFill>
                <a:schemeClr val="tx1"/>
              </a:solidFill>
            </a:rPr>
            <a:t>区分２・３・４</a:t>
          </a:r>
          <a:r>
            <a:rPr kumimoji="1" lang="en-US" altLang="ja-JP" sz="1100">
              <a:solidFill>
                <a:schemeClr val="tx1"/>
              </a:solidFill>
            </a:rPr>
            <a:t>】</a:t>
          </a:r>
          <a:r>
            <a:rPr kumimoji="1" lang="ja-JP" altLang="en-US" sz="1100">
              <a:solidFill>
                <a:schemeClr val="tx1"/>
              </a:solidFill>
            </a:rPr>
            <a:t>の場合は燃料費が表示されます。</a:t>
          </a:r>
        </a:p>
      </xdr:txBody>
    </xdr:sp>
    <xdr:clientData/>
  </xdr:twoCellAnchor>
  <xdr:twoCellAnchor>
    <xdr:from>
      <xdr:col>28</xdr:col>
      <xdr:colOff>823383</xdr:colOff>
      <xdr:row>4</xdr:row>
      <xdr:rowOff>40215</xdr:rowOff>
    </xdr:from>
    <xdr:to>
      <xdr:col>33</xdr:col>
      <xdr:colOff>347132</xdr:colOff>
      <xdr:row>6</xdr:row>
      <xdr:rowOff>198966</xdr:rowOff>
    </xdr:to>
    <xdr:sp macro="" textlink="">
      <xdr:nvSpPr>
        <xdr:cNvPr id="10" name="吹き出し: 角を丸めた四角形 9">
          <a:extLst>
            <a:ext uri="{FF2B5EF4-FFF2-40B4-BE49-F238E27FC236}">
              <a16:creationId xmlns:a16="http://schemas.microsoft.com/office/drawing/2014/main" id="{C75BB18E-A4B0-4E63-B6AC-9C687545832B}"/>
            </a:ext>
          </a:extLst>
        </xdr:cNvPr>
        <xdr:cNvSpPr/>
      </xdr:nvSpPr>
      <xdr:spPr bwMode="auto">
        <a:xfrm>
          <a:off x="22773216" y="1426632"/>
          <a:ext cx="3598333" cy="878417"/>
        </a:xfrm>
        <a:prstGeom prst="wedgeRoundRectCallout">
          <a:avLst>
            <a:gd name="adj1" fmla="val -31673"/>
            <a:gd name="adj2" fmla="val 83613"/>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en-US" altLang="ja-JP" sz="1100">
              <a:solidFill>
                <a:schemeClr val="tx1"/>
              </a:solidFill>
            </a:rPr>
            <a:t>【</a:t>
          </a:r>
          <a:r>
            <a:rPr kumimoji="1" lang="ja-JP" altLang="en-US" sz="1100">
              <a:solidFill>
                <a:schemeClr val="tx1"/>
              </a:solidFill>
            </a:rPr>
            <a:t>区分２</a:t>
          </a:r>
          <a:r>
            <a:rPr kumimoji="1" lang="en-US" altLang="ja-JP" sz="1100">
              <a:solidFill>
                <a:schemeClr val="tx1"/>
              </a:solidFill>
            </a:rPr>
            <a:t>】</a:t>
          </a:r>
          <a:r>
            <a:rPr kumimoji="1" lang="ja-JP" altLang="en-US" sz="1100">
              <a:solidFill>
                <a:schemeClr val="tx1"/>
              </a:solidFill>
            </a:rPr>
            <a:t>のうち「食事提供体制加算取得」を選択した場合、食材費が自動表示されます。</a:t>
          </a:r>
          <a:endParaRPr kumimoji="1" lang="en-US" altLang="ja-JP" sz="1100">
            <a:solidFill>
              <a:schemeClr val="tx1"/>
            </a:solidFill>
          </a:endParaRPr>
        </a:p>
        <a:p>
          <a:pPr algn="l"/>
          <a:r>
            <a:rPr kumimoji="1" lang="ja-JP" altLang="en-US" sz="1100">
              <a:solidFill>
                <a:schemeClr val="tx1"/>
              </a:solidFill>
            </a:rPr>
            <a:t>その他の施設種別を選択した場合は何も表示されません。</a:t>
          </a:r>
        </a:p>
      </xdr:txBody>
    </xdr:sp>
    <xdr:clientData/>
  </xdr:twoCellAnchor>
  <xdr:twoCellAnchor>
    <xdr:from>
      <xdr:col>29</xdr:col>
      <xdr:colOff>486835</xdr:colOff>
      <xdr:row>14</xdr:row>
      <xdr:rowOff>380998</xdr:rowOff>
    </xdr:from>
    <xdr:to>
      <xdr:col>35</xdr:col>
      <xdr:colOff>423334</xdr:colOff>
      <xdr:row>20</xdr:row>
      <xdr:rowOff>126999</xdr:rowOff>
    </xdr:to>
    <xdr:sp macro="" textlink="">
      <xdr:nvSpPr>
        <xdr:cNvPr id="11" name="吹き出し: 角を丸めた四角形 10">
          <a:extLst>
            <a:ext uri="{FF2B5EF4-FFF2-40B4-BE49-F238E27FC236}">
              <a16:creationId xmlns:a16="http://schemas.microsoft.com/office/drawing/2014/main" id="{9B3EC4FA-9925-496C-B8CE-CE6C014C6362}"/>
            </a:ext>
          </a:extLst>
        </xdr:cNvPr>
        <xdr:cNvSpPr/>
      </xdr:nvSpPr>
      <xdr:spPr bwMode="auto">
        <a:xfrm>
          <a:off x="23293918" y="6371165"/>
          <a:ext cx="4783666" cy="2032001"/>
        </a:xfrm>
        <a:prstGeom prst="wedgeRoundRectCallout">
          <a:avLst>
            <a:gd name="adj1" fmla="val -16673"/>
            <a:gd name="adj2" fmla="val -89881"/>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食材費として支払った費用を記載してください。</a:t>
          </a:r>
          <a:endParaRPr kumimoji="1" lang="en-US" altLang="ja-JP" sz="1100">
            <a:solidFill>
              <a:schemeClr val="tx1"/>
            </a:solidFill>
          </a:endParaRPr>
        </a:p>
        <a:p>
          <a:pPr algn="l"/>
          <a:r>
            <a:rPr kumimoji="1" lang="ja-JP" altLang="en-US" sz="1100">
              <a:solidFill>
                <a:schemeClr val="tx1"/>
              </a:solidFill>
            </a:rPr>
            <a:t>なお、</a:t>
          </a:r>
          <a:r>
            <a:rPr kumimoji="1" lang="ja-JP" altLang="en-US" sz="1100" b="1" u="sng">
              <a:solidFill>
                <a:schemeClr val="tx1"/>
              </a:solidFill>
            </a:rPr>
            <a:t>事前申請の際に、以下のいずれかの書類をご提出ください。</a:t>
          </a:r>
          <a:endParaRPr kumimoji="1" lang="en-US" altLang="ja-JP" sz="1100" b="1" u="sng">
            <a:solidFill>
              <a:schemeClr val="tx1"/>
            </a:solidFill>
          </a:endParaRPr>
        </a:p>
        <a:p>
          <a:pPr algn="l"/>
          <a:endParaRPr kumimoji="1" lang="en-US" altLang="ja-JP" sz="1100" b="1" u="sng">
            <a:solidFill>
              <a:schemeClr val="tx1"/>
            </a:solidFill>
          </a:endParaRPr>
        </a:p>
        <a:p>
          <a:pPr algn="l"/>
          <a:r>
            <a:rPr kumimoji="1" lang="ja-JP" altLang="en-US" sz="1100">
              <a:solidFill>
                <a:schemeClr val="tx1"/>
              </a:solidFill>
            </a:rPr>
            <a:t>　・食事提供体制加算や食事提供加算の届出を行っていることが分かる資料</a:t>
          </a:r>
          <a:endParaRPr kumimoji="1" lang="en-US" altLang="ja-JP" sz="1100">
            <a:solidFill>
              <a:schemeClr val="tx1"/>
            </a:solidFill>
          </a:endParaRPr>
        </a:p>
        <a:p>
          <a:pPr algn="l"/>
          <a:r>
            <a:rPr kumimoji="1" lang="ja-JP" altLang="en-US" sz="1100">
              <a:solidFill>
                <a:schemeClr val="tx1"/>
              </a:solidFill>
            </a:rPr>
            <a:t>　・利用者へ食事を提供していることを明記した重要事項説明書</a:t>
          </a:r>
          <a:endParaRPr kumimoji="1" lang="en-US" altLang="ja-JP" sz="1100">
            <a:solidFill>
              <a:schemeClr val="tx1"/>
            </a:solidFill>
          </a:endParaRPr>
        </a:p>
        <a:p>
          <a:pPr algn="l"/>
          <a:r>
            <a:rPr kumimoji="1" lang="ja-JP" altLang="en-US" sz="1100">
              <a:solidFill>
                <a:schemeClr val="tx1"/>
              </a:solidFill>
            </a:rPr>
            <a:t>　・（おやつを食材費として申請する場合）おやつを提供していることを明記した　　</a:t>
          </a:r>
          <a:endParaRPr kumimoji="1" lang="en-US" altLang="ja-JP" sz="1100">
            <a:solidFill>
              <a:schemeClr val="tx1"/>
            </a:solidFill>
          </a:endParaRPr>
        </a:p>
        <a:p>
          <a:pPr algn="l"/>
          <a:r>
            <a:rPr kumimoji="1" lang="ja-JP" altLang="en-US" sz="1100">
              <a:solidFill>
                <a:schemeClr val="tx1"/>
              </a:solidFill>
            </a:rPr>
            <a:t>　　重要事項説明書</a:t>
          </a:r>
          <a:endParaRPr kumimoji="1" lang="en-US" altLang="ja-JP" sz="1100">
            <a:solidFill>
              <a:schemeClr val="tx1"/>
            </a:solidFill>
          </a:endParaRPr>
        </a:p>
      </xdr:txBody>
    </xdr:sp>
    <xdr:clientData/>
  </xdr:twoCellAnchor>
  <xdr:twoCellAnchor>
    <xdr:from>
      <xdr:col>42</xdr:col>
      <xdr:colOff>1428750</xdr:colOff>
      <xdr:row>2</xdr:row>
      <xdr:rowOff>52916</xdr:rowOff>
    </xdr:from>
    <xdr:to>
      <xdr:col>46</xdr:col>
      <xdr:colOff>984251</xdr:colOff>
      <xdr:row>4</xdr:row>
      <xdr:rowOff>31750</xdr:rowOff>
    </xdr:to>
    <xdr:sp macro="" textlink="">
      <xdr:nvSpPr>
        <xdr:cNvPr id="12" name="吹き出し: 角を丸めた四角形 11">
          <a:extLst>
            <a:ext uri="{FF2B5EF4-FFF2-40B4-BE49-F238E27FC236}">
              <a16:creationId xmlns:a16="http://schemas.microsoft.com/office/drawing/2014/main" id="{910A13CF-2D33-4A35-81B3-F472BD63AF18}"/>
            </a:ext>
          </a:extLst>
        </xdr:cNvPr>
        <xdr:cNvSpPr/>
      </xdr:nvSpPr>
      <xdr:spPr bwMode="auto">
        <a:xfrm>
          <a:off x="37147500" y="677333"/>
          <a:ext cx="6074834" cy="740834"/>
        </a:xfrm>
        <a:prstGeom prst="wedgeRoundRectCallout">
          <a:avLst>
            <a:gd name="adj1" fmla="val -31673"/>
            <a:gd name="adj2" fmla="val 83613"/>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（該当がある場合）</a:t>
          </a:r>
          <a:endParaRPr kumimoji="1" lang="en-US" altLang="ja-JP" sz="1100">
            <a:solidFill>
              <a:schemeClr val="tx1"/>
            </a:solidFill>
          </a:endParaRPr>
        </a:p>
        <a:p>
          <a:pPr algn="l"/>
          <a:r>
            <a:rPr kumimoji="1" lang="en-US" altLang="ja-JP" sz="1100">
              <a:solidFill>
                <a:schemeClr val="tx1"/>
              </a:solidFill>
            </a:rPr>
            <a:t>QA</a:t>
          </a:r>
          <a:r>
            <a:rPr kumimoji="1" lang="ja-JP" altLang="en-US" sz="1100">
              <a:solidFill>
                <a:schemeClr val="tx1"/>
              </a:solidFill>
            </a:rPr>
            <a:t>等を確認の上、他の補助金（物価高騰対策に関わるもの）の需給状況を記入してください。</a:t>
          </a:r>
        </a:p>
      </xdr:txBody>
    </xdr:sp>
    <xdr:clientData/>
  </xdr:twoCellAnchor>
  <xdr:twoCellAnchor>
    <xdr:from>
      <xdr:col>47</xdr:col>
      <xdr:colOff>973667</xdr:colOff>
      <xdr:row>18</xdr:row>
      <xdr:rowOff>105832</xdr:rowOff>
    </xdr:from>
    <xdr:to>
      <xdr:col>50</xdr:col>
      <xdr:colOff>931333</xdr:colOff>
      <xdr:row>23</xdr:row>
      <xdr:rowOff>179915</xdr:rowOff>
    </xdr:to>
    <xdr:sp macro="" textlink="">
      <xdr:nvSpPr>
        <xdr:cNvPr id="13" name="吹き出し: 角を丸めた四角形 12">
          <a:extLst>
            <a:ext uri="{FF2B5EF4-FFF2-40B4-BE49-F238E27FC236}">
              <a16:creationId xmlns:a16="http://schemas.microsoft.com/office/drawing/2014/main" id="{815F1B92-D8C5-48B0-A3A5-18442A069A07}"/>
            </a:ext>
          </a:extLst>
        </xdr:cNvPr>
        <xdr:cNvSpPr/>
      </xdr:nvSpPr>
      <xdr:spPr bwMode="auto">
        <a:xfrm>
          <a:off x="44841584" y="7619999"/>
          <a:ext cx="4063999" cy="1979083"/>
        </a:xfrm>
        <a:prstGeom prst="wedgeRoundRectCallout">
          <a:avLst>
            <a:gd name="adj1" fmla="val 49028"/>
            <a:gd name="adj2" fmla="val -60528"/>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en-US" altLang="ja-JP" sz="1100">
              <a:solidFill>
                <a:schemeClr val="tx1"/>
              </a:solidFill>
            </a:rPr>
            <a:t>【</a:t>
          </a:r>
          <a:r>
            <a:rPr kumimoji="1" lang="ja-JP" altLang="en-US" sz="1100">
              <a:solidFill>
                <a:schemeClr val="tx1"/>
              </a:solidFill>
            </a:rPr>
            <a:t>区分３・区分４</a:t>
          </a:r>
          <a:r>
            <a:rPr kumimoji="1" lang="en-US" altLang="ja-JP" sz="1100">
              <a:solidFill>
                <a:schemeClr val="tx1"/>
              </a:solidFill>
            </a:rPr>
            <a:t>】</a:t>
          </a:r>
        </a:p>
        <a:p>
          <a:pPr algn="l"/>
          <a:r>
            <a:rPr kumimoji="1" lang="ja-JP" altLang="en-US" sz="1100" b="1">
              <a:solidFill>
                <a:schemeClr val="tx1"/>
              </a:solidFill>
            </a:rPr>
            <a:t>Ｆ列からＮ列において〇が２つ以上ついている場合、「</a:t>
          </a:r>
          <a:r>
            <a:rPr kumimoji="1" lang="en-US" altLang="ja-JP" sz="1100" b="1">
              <a:solidFill>
                <a:srgbClr val="FF0000"/>
              </a:solidFill>
            </a:rPr>
            <a:t>error</a:t>
          </a:r>
          <a:r>
            <a:rPr kumimoji="1" lang="ja-JP" altLang="en-US" sz="1100" b="1">
              <a:solidFill>
                <a:schemeClr val="tx1"/>
              </a:solidFill>
            </a:rPr>
            <a:t>」が表示されます。</a:t>
          </a:r>
          <a:endParaRPr kumimoji="1" lang="en-US" altLang="ja-JP" sz="1100" b="1">
            <a:solidFill>
              <a:schemeClr val="tx1"/>
            </a:solidFill>
          </a:endParaRPr>
        </a:p>
        <a:p>
          <a:pPr algn="l"/>
          <a:r>
            <a:rPr kumimoji="1" lang="ja-JP" altLang="en-US" sz="1100">
              <a:solidFill>
                <a:schemeClr val="tx1"/>
              </a:solidFill>
            </a:rPr>
            <a:t>Ｆ列からＮ列の記入においては、令和８年１月～令和８年６月の間に新規指定を受けた事業所については、その指定を受けた日が属する月に</a:t>
          </a:r>
          <a:r>
            <a:rPr kumimoji="1" lang="ja-JP" altLang="en-US" sz="1100" b="1" u="sng">
              <a:solidFill>
                <a:srgbClr val="FF0000"/>
              </a:solidFill>
            </a:rPr>
            <a:t>のみ</a:t>
          </a:r>
          <a:r>
            <a:rPr kumimoji="1" lang="ja-JP" altLang="en-US" sz="1100">
              <a:solidFill>
                <a:schemeClr val="tx1"/>
              </a:solidFill>
            </a:rPr>
            <a:t>〇を記入してください。</a:t>
          </a:r>
          <a:endParaRPr kumimoji="1" lang="en-US" altLang="ja-JP" sz="1100">
            <a:solidFill>
              <a:schemeClr val="tx1"/>
            </a:solidFill>
          </a:endParaRPr>
        </a:p>
        <a:p>
          <a:pPr algn="l"/>
          <a:r>
            <a:rPr kumimoji="1" lang="ja-JP" altLang="en-US" sz="1100">
              <a:solidFill>
                <a:schemeClr val="tx1"/>
              </a:solidFill>
            </a:rPr>
            <a:t>その他の事業所（令和７年１２月以前に既に指定を受けている事業所）については、何も記入いただく必要はございません。</a:t>
          </a:r>
          <a:endParaRPr kumimoji="1" lang="en-US" altLang="ja-JP" sz="1100">
            <a:solidFill>
              <a:schemeClr val="tx1"/>
            </a:solidFill>
          </a:endParaRPr>
        </a:p>
      </xdr:txBody>
    </xdr:sp>
    <xdr:clientData/>
  </xdr:twoCellAnchor>
  <xdr:twoCellAnchor>
    <xdr:from>
      <xdr:col>2</xdr:col>
      <xdr:colOff>2332569</xdr:colOff>
      <xdr:row>20</xdr:row>
      <xdr:rowOff>35983</xdr:rowOff>
    </xdr:from>
    <xdr:to>
      <xdr:col>6</xdr:col>
      <xdr:colOff>459319</xdr:colOff>
      <xdr:row>27</xdr:row>
      <xdr:rowOff>275166</xdr:rowOff>
    </xdr:to>
    <xdr:sp macro="" textlink="">
      <xdr:nvSpPr>
        <xdr:cNvPr id="14" name="吹き出し: 角を丸めた四角形 13">
          <a:extLst>
            <a:ext uri="{FF2B5EF4-FFF2-40B4-BE49-F238E27FC236}">
              <a16:creationId xmlns:a16="http://schemas.microsoft.com/office/drawing/2014/main" id="{82DDA946-3B10-444F-92CA-3CFB7175B9CF}"/>
            </a:ext>
          </a:extLst>
        </xdr:cNvPr>
        <xdr:cNvSpPr/>
      </xdr:nvSpPr>
      <xdr:spPr bwMode="auto">
        <a:xfrm>
          <a:off x="2798236" y="8312150"/>
          <a:ext cx="3598333" cy="2906183"/>
        </a:xfrm>
        <a:prstGeom prst="wedgeRoundRectCallout">
          <a:avLst>
            <a:gd name="adj1" fmla="val 41562"/>
            <a:gd name="adj2" fmla="val -68294"/>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・障害者支援施設内の生活介護等については、</a:t>
          </a:r>
          <a:r>
            <a:rPr kumimoji="1" lang="ja-JP" altLang="en-US" sz="1100" u="sng">
              <a:solidFill>
                <a:srgbClr val="FF0000"/>
              </a:solidFill>
            </a:rPr>
            <a:t>入所者が利用する相当分（障害者支援施設の定員数）を除いて</a:t>
          </a:r>
          <a:r>
            <a:rPr kumimoji="1" lang="ja-JP" altLang="en-US" sz="1100">
              <a:solidFill>
                <a:schemeClr val="tx1"/>
              </a:solidFill>
            </a:rPr>
            <a:t>申請してください。</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a:t>
          </a:r>
          <a:r>
            <a:rPr kumimoji="1" lang="ja-JP" altLang="en-US" sz="1100">
              <a:solidFill>
                <a:schemeClr val="dk1"/>
              </a:solidFill>
              <a:effectLst/>
              <a:latin typeface="+mn-lt"/>
              <a:ea typeface="+mn-ea"/>
              <a:cs typeface="+mn-cs"/>
            </a:rPr>
            <a:t>児</a:t>
          </a:r>
          <a:r>
            <a:rPr kumimoji="1" lang="ja-JP" altLang="en-US" sz="1100">
              <a:solidFill>
                <a:schemeClr val="tx1"/>
              </a:solidFill>
            </a:rPr>
            <a:t>童発達支援と放課後等デイサービスを一体型多機能事業所として運営している場合児童発達支援と放課後等デイサービスの合計が報酬算定上の定員数となるように記載してください。</a:t>
          </a:r>
          <a:endParaRPr kumimoji="1" lang="en-US" altLang="ja-JP" sz="1100">
            <a:solidFill>
              <a:schemeClr val="tx1"/>
            </a:solidFill>
          </a:endParaRPr>
        </a:p>
        <a:p>
          <a:pPr algn="l"/>
          <a:endParaRPr kumimoji="1" lang="en-US" altLang="ja-JP" sz="1100">
            <a:solidFill>
              <a:schemeClr val="tx1"/>
            </a:solidFill>
          </a:endParaRPr>
        </a:p>
        <a:p>
          <a:pPr algn="l"/>
          <a:r>
            <a:rPr kumimoji="1" lang="ja-JP" altLang="en-US" sz="1100">
              <a:solidFill>
                <a:schemeClr val="tx1"/>
              </a:solidFill>
            </a:rPr>
            <a:t>・空床型短期入所については、対象外となりますので、定員数を</a:t>
          </a:r>
          <a:r>
            <a:rPr kumimoji="1" lang="en-US" altLang="ja-JP" sz="1100">
              <a:solidFill>
                <a:schemeClr val="tx1"/>
              </a:solidFill>
            </a:rPr>
            <a:t>0</a:t>
          </a:r>
          <a:r>
            <a:rPr kumimoji="1" lang="ja-JP" altLang="en-US" sz="1100">
              <a:solidFill>
                <a:schemeClr val="tx1"/>
              </a:solidFill>
            </a:rPr>
            <a:t>としてください。（記載しなくてもよい）</a:t>
          </a:r>
          <a:endParaRPr kumimoji="1" lang="en-US" altLang="ja-JP" sz="1100">
            <a:solidFill>
              <a:schemeClr val="tx1"/>
            </a:solidFill>
          </a:endParaRPr>
        </a:p>
      </xdr:txBody>
    </xdr:sp>
    <xdr:clientData/>
  </xdr:twoCellAnchor>
  <xdr:twoCellAnchor>
    <xdr:from>
      <xdr:col>12</xdr:col>
      <xdr:colOff>634999</xdr:colOff>
      <xdr:row>0</xdr:row>
      <xdr:rowOff>95249</xdr:rowOff>
    </xdr:from>
    <xdr:to>
      <xdr:col>21</xdr:col>
      <xdr:colOff>571500</xdr:colOff>
      <xdr:row>4</xdr:row>
      <xdr:rowOff>137583</xdr:rowOff>
    </xdr:to>
    <xdr:sp macro="" textlink="">
      <xdr:nvSpPr>
        <xdr:cNvPr id="15" name="四角形: 角を丸くする 14">
          <a:extLst>
            <a:ext uri="{FF2B5EF4-FFF2-40B4-BE49-F238E27FC236}">
              <a16:creationId xmlns:a16="http://schemas.microsoft.com/office/drawing/2014/main" id="{5812E8C9-7D54-EFAB-51E1-982A73F0076C}"/>
            </a:ext>
          </a:extLst>
        </xdr:cNvPr>
        <xdr:cNvSpPr/>
      </xdr:nvSpPr>
      <xdr:spPr bwMode="auto">
        <a:xfrm>
          <a:off x="9620249" y="95249"/>
          <a:ext cx="7186084" cy="1428751"/>
        </a:xfrm>
        <a:prstGeom prst="roundRect">
          <a:avLst/>
        </a:prstGeom>
        <a:ln>
          <a:headEnd type="none" w="med" len="med"/>
          <a:tailEnd type="none" w="med" len="med"/>
        </a:ln>
      </xdr:spPr>
      <xdr:style>
        <a:lnRef idx="1">
          <a:schemeClr val="accent5"/>
        </a:lnRef>
        <a:fillRef idx="2">
          <a:schemeClr val="accent5"/>
        </a:fillRef>
        <a:effectRef idx="1">
          <a:schemeClr val="accent5"/>
        </a:effectRef>
        <a:fontRef idx="minor">
          <a:schemeClr val="dk1"/>
        </a:fontRef>
      </xdr:style>
      <xdr:txBody>
        <a:bodyPr vertOverflow="clip" wrap="square" lIns="18288" tIns="0" rIns="0" bIns="0" rtlCol="0" anchor="ctr" upright="1"/>
        <a:lstStyle/>
        <a:p>
          <a:pPr algn="l"/>
          <a:r>
            <a:rPr kumimoji="1" lang="en-US" altLang="ja-JP" sz="1400">
              <a:solidFill>
                <a:schemeClr val="tx1"/>
              </a:solidFill>
            </a:rPr>
            <a:t>【</a:t>
          </a:r>
          <a:r>
            <a:rPr kumimoji="1" lang="ja-JP" altLang="en-US" sz="1400">
              <a:solidFill>
                <a:schemeClr val="tx1"/>
              </a:solidFill>
            </a:rPr>
            <a:t>お願い</a:t>
          </a:r>
          <a:r>
            <a:rPr kumimoji="1" lang="en-US" altLang="ja-JP" sz="1400">
              <a:solidFill>
                <a:schemeClr val="tx1"/>
              </a:solidFill>
            </a:rPr>
            <a:t>】</a:t>
          </a:r>
        </a:p>
        <a:p>
          <a:pPr algn="l"/>
          <a:r>
            <a:rPr kumimoji="1" lang="ja-JP" altLang="en-US" sz="1400">
              <a:solidFill>
                <a:schemeClr val="tx1"/>
              </a:solidFill>
            </a:rPr>
            <a:t>・水色セル部分に入力をしてください。</a:t>
          </a:r>
          <a:endParaRPr kumimoji="1" lang="en-US" altLang="ja-JP" sz="1400">
            <a:solidFill>
              <a:schemeClr val="tx1"/>
            </a:solidFill>
          </a:endParaRPr>
        </a:p>
        <a:p>
          <a:pPr algn="l"/>
          <a:r>
            <a:rPr kumimoji="1" lang="ja-JP" altLang="en-US" sz="1400">
              <a:solidFill>
                <a:schemeClr val="tx1"/>
              </a:solidFill>
            </a:rPr>
            <a:t>・入力部分以外はシートに保護をかけていますので、壊さないようお願い致します。</a:t>
          </a:r>
          <a:endParaRPr kumimoji="1" lang="en-US" altLang="ja-JP" sz="1400">
            <a:solidFill>
              <a:schemeClr val="tx1"/>
            </a:solidFill>
          </a:endParaRPr>
        </a:p>
        <a:p>
          <a:pPr algn="l"/>
          <a:r>
            <a:rPr kumimoji="1" lang="en-US" altLang="ja-JP" sz="1400">
              <a:solidFill>
                <a:schemeClr val="tx1"/>
              </a:solidFill>
            </a:rPr>
            <a:t>【</a:t>
          </a:r>
          <a:r>
            <a:rPr kumimoji="1" lang="ja-JP" altLang="en-US" sz="1400">
              <a:solidFill>
                <a:schemeClr val="tx1"/>
              </a:solidFill>
            </a:rPr>
            <a:t>施設区分について</a:t>
          </a:r>
          <a:r>
            <a:rPr kumimoji="1" lang="en-US" altLang="ja-JP" sz="1400">
              <a:solidFill>
                <a:schemeClr val="tx1"/>
              </a:solidFill>
            </a:rPr>
            <a:t>】</a:t>
          </a:r>
        </a:p>
        <a:p>
          <a:pPr algn="l"/>
          <a:r>
            <a:rPr kumimoji="1" lang="ja-JP" altLang="en-US" sz="1400">
              <a:solidFill>
                <a:schemeClr val="tx1"/>
              </a:solidFill>
            </a:rPr>
            <a:t>・「対象施設（区分）」シート及び事業案内資料の</a:t>
          </a:r>
          <a:r>
            <a:rPr kumimoji="1" lang="en-US" altLang="ja-JP" sz="1400">
              <a:solidFill>
                <a:schemeClr val="tx1"/>
              </a:solidFill>
            </a:rPr>
            <a:t>1</a:t>
          </a:r>
          <a:r>
            <a:rPr kumimoji="1" lang="ja-JP" altLang="en-US" sz="1400">
              <a:solidFill>
                <a:schemeClr val="tx1"/>
              </a:solidFill>
            </a:rPr>
            <a:t>ページをご確認ください。</a:t>
          </a:r>
          <a:endParaRPr kumimoji="1" lang="en-US" altLang="ja-JP" sz="1400">
            <a:solidFill>
              <a:schemeClr val="tx1"/>
            </a:solidFill>
          </a:endParaRPr>
        </a:p>
        <a:p>
          <a:pPr algn="l"/>
          <a:endParaRPr kumimoji="1" lang="ja-JP" altLang="en-US" sz="1400">
            <a:solidFill>
              <a:schemeClr val="tx1"/>
            </a:solidFill>
          </a:endParaRPr>
        </a:p>
      </xdr:txBody>
    </xdr:sp>
    <xdr:clientData/>
  </xdr:twoCellAnchor>
  <xdr:twoCellAnchor>
    <xdr:from>
      <xdr:col>1</xdr:col>
      <xdr:colOff>57149</xdr:colOff>
      <xdr:row>19</xdr:row>
      <xdr:rowOff>332318</xdr:rowOff>
    </xdr:from>
    <xdr:to>
      <xdr:col>2</xdr:col>
      <xdr:colOff>2201333</xdr:colOff>
      <xdr:row>24</xdr:row>
      <xdr:rowOff>0</xdr:rowOff>
    </xdr:to>
    <xdr:sp macro="" textlink="">
      <xdr:nvSpPr>
        <xdr:cNvPr id="2" name="吹き出し: 角を丸めた四角形 1">
          <a:extLst>
            <a:ext uri="{FF2B5EF4-FFF2-40B4-BE49-F238E27FC236}">
              <a16:creationId xmlns:a16="http://schemas.microsoft.com/office/drawing/2014/main" id="{B67D8424-7BBF-4C5D-9BF5-64A7445F6F84}"/>
            </a:ext>
          </a:extLst>
        </xdr:cNvPr>
        <xdr:cNvSpPr/>
      </xdr:nvSpPr>
      <xdr:spPr bwMode="auto">
        <a:xfrm>
          <a:off x="289982" y="8227485"/>
          <a:ext cx="2377018" cy="1572682"/>
        </a:xfrm>
        <a:prstGeom prst="wedgeRoundRectCallout">
          <a:avLst>
            <a:gd name="adj1" fmla="val 55887"/>
            <a:gd name="adj2" fmla="val -72641"/>
            <a:gd name="adj3" fmla="val 16667"/>
          </a:avLst>
        </a:prstGeom>
        <a:ln>
          <a:headEnd type="none" w="med" len="med"/>
          <a:tailEnd type="none" w="med" len="med"/>
        </a:ln>
      </xdr:spPr>
      <xdr:style>
        <a:lnRef idx="1">
          <a:schemeClr val="accent6"/>
        </a:lnRef>
        <a:fillRef idx="2">
          <a:schemeClr val="accent6"/>
        </a:fillRef>
        <a:effectRef idx="1">
          <a:schemeClr val="accent6"/>
        </a:effectRef>
        <a:fontRef idx="minor">
          <a:schemeClr val="dk1"/>
        </a:fontRef>
      </xdr:style>
      <xdr:txBody>
        <a:bodyPr vertOverflow="clip" wrap="square" lIns="18288" tIns="0" rIns="0" bIns="0" rtlCol="0" anchor="ctr" upright="1"/>
        <a:lstStyle/>
        <a:p>
          <a:pPr algn="l"/>
          <a:r>
            <a:rPr kumimoji="1" lang="ja-JP" altLang="en-US" sz="1100">
              <a:solidFill>
                <a:schemeClr val="tx1"/>
              </a:solidFill>
            </a:rPr>
            <a:t>児童発達支援と放課後等デイサービスを一体型多機能型で運営している場合は、プルダウンより「児童発達支援（一体型多機能型）」「放課後等デイサービス（一体型多機能型）」を選択してください。</a:t>
          </a:r>
          <a:endParaRPr kumimoji="1" lang="en-US" altLang="ja-JP" sz="1100">
            <a:solidFill>
              <a:schemeClr val="tx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1</xdr:row>
      <xdr:rowOff>114300</xdr:rowOff>
    </xdr:from>
    <xdr:to>
      <xdr:col>9</xdr:col>
      <xdr:colOff>504825</xdr:colOff>
      <xdr:row>29</xdr:row>
      <xdr:rowOff>48985</xdr:rowOff>
    </xdr:to>
    <xdr:pic>
      <xdr:nvPicPr>
        <xdr:cNvPr id="2" name="図 1">
          <a:extLst>
            <a:ext uri="{FF2B5EF4-FFF2-40B4-BE49-F238E27FC236}">
              <a16:creationId xmlns:a16="http://schemas.microsoft.com/office/drawing/2014/main" id="{4559764E-0D1E-178F-A135-8BA6902E8FFF}"/>
            </a:ext>
          </a:extLst>
        </xdr:cNvPr>
        <xdr:cNvPicPr>
          <a:picLocks noChangeAspect="1"/>
        </xdr:cNvPicPr>
      </xdr:nvPicPr>
      <xdr:blipFill>
        <a:blip xmlns:r="http://schemas.openxmlformats.org/officeDocument/2006/relationships" r:embed="rId1"/>
        <a:stretch>
          <a:fillRect/>
        </a:stretch>
      </xdr:blipFill>
      <xdr:spPr>
        <a:xfrm>
          <a:off x="733425" y="285750"/>
          <a:ext cx="5943600" cy="473528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78EFD-FCEC-4A8B-A375-F6D739FCCFA7}">
  <sheetPr>
    <tabColor rgb="FFFFC000"/>
  </sheetPr>
  <dimension ref="B1:BE54"/>
  <sheetViews>
    <sheetView tabSelected="1" view="pageBreakPreview" zoomScale="90" zoomScaleNormal="85" zoomScaleSheetLayoutView="90" workbookViewId="0">
      <pane xSplit="5" ySplit="8" topLeftCell="F9" activePane="bottomRight" state="frozen"/>
      <selection activeCell="K4" sqref="K4"/>
      <selection pane="topRight" activeCell="K4" sqref="K4"/>
      <selection pane="bottomLeft" activeCell="K4" sqref="K4"/>
      <selection pane="bottomRight" activeCell="E19" sqref="E19"/>
    </sheetView>
  </sheetViews>
  <sheetFormatPr defaultColWidth="9" defaultRowHeight="13.5"/>
  <cols>
    <col min="1" max="2" width="3" style="7" customWidth="1"/>
    <col min="3" max="3" width="31.5" style="9" customWidth="1"/>
    <col min="4" max="4" width="17.25" style="9" bestFit="1" customWidth="1"/>
    <col min="5" max="5" width="14.125" style="9" bestFit="1" customWidth="1"/>
    <col min="6" max="11" width="6.125" style="9" customWidth="1"/>
    <col min="12" max="12" width="9.5" style="9" customWidth="1"/>
    <col min="13" max="18" width="10.75" style="9" bestFit="1" customWidth="1"/>
    <col min="19" max="19" width="10.875" style="9" bestFit="1" customWidth="1"/>
    <col min="20" max="20" width="10" style="9" customWidth="1"/>
    <col min="21" max="21" width="10.125" style="9" bestFit="1" customWidth="1"/>
    <col min="22" max="27" width="10.75" style="9" bestFit="1" customWidth="1"/>
    <col min="28" max="28" width="10.875" style="9" bestFit="1" customWidth="1"/>
    <col min="29" max="29" width="11.25" style="9" customWidth="1"/>
    <col min="30" max="30" width="10.125" style="9" bestFit="1" customWidth="1"/>
    <col min="31" max="36" width="10.75" style="9" bestFit="1" customWidth="1"/>
    <col min="37" max="37" width="10.875" style="9" bestFit="1" customWidth="1"/>
    <col min="38" max="38" width="11.25" style="9" customWidth="1"/>
    <col min="39" max="39" width="10.875" style="9" bestFit="1" customWidth="1"/>
    <col min="40" max="40" width="19.5" style="9" customWidth="1"/>
    <col min="41" max="41" width="21.375" style="9" bestFit="1" customWidth="1"/>
    <col min="42" max="46" width="21.375" style="9" customWidth="1"/>
    <col min="47" max="47" width="21.375" style="9" bestFit="1" customWidth="1"/>
    <col min="48" max="49" width="21.375" style="9" customWidth="1"/>
    <col min="50" max="50" width="11.125" style="9" bestFit="1" customWidth="1"/>
    <col min="51" max="51" width="13.125" style="9" bestFit="1" customWidth="1"/>
    <col min="52" max="52" width="14.875" style="9" customWidth="1"/>
    <col min="53" max="57" width="20.625" style="9" customWidth="1"/>
    <col min="58" max="16384" width="9" style="7"/>
  </cols>
  <sheetData>
    <row r="1" spans="2:57" ht="18.75">
      <c r="C1" s="8"/>
      <c r="AN1" s="10"/>
      <c r="BE1" s="10"/>
    </row>
    <row r="2" spans="2:57" ht="30" customHeight="1">
      <c r="B2" s="58" t="s">
        <v>0</v>
      </c>
      <c r="C2" s="58"/>
      <c r="D2" s="60"/>
      <c r="E2" s="60"/>
      <c r="AC2" s="10" t="s">
        <v>70</v>
      </c>
      <c r="AN2" s="10"/>
      <c r="BE2" s="10" t="s">
        <v>71</v>
      </c>
    </row>
    <row r="3" spans="2:57" ht="30" customHeight="1">
      <c r="B3" s="58" t="s">
        <v>1</v>
      </c>
      <c r="C3" s="58"/>
      <c r="D3" s="61"/>
      <c r="E3" s="61"/>
    </row>
    <row r="4" spans="2:57" ht="30" customHeight="1">
      <c r="B4" s="58" t="s">
        <v>2</v>
      </c>
      <c r="C4" s="58"/>
      <c r="D4" s="62">
        <f>SUM(BE9:BE53)</f>
        <v>0</v>
      </c>
      <c r="E4" s="62"/>
      <c r="F4" s="11"/>
      <c r="G4" s="11"/>
      <c r="H4" s="11"/>
      <c r="I4" s="11"/>
      <c r="J4" s="11"/>
      <c r="K4" s="11"/>
      <c r="AO4" s="12"/>
      <c r="AP4" s="12"/>
      <c r="AQ4" s="12"/>
      <c r="AR4" s="12"/>
      <c r="AS4" s="12"/>
      <c r="AT4" s="12"/>
      <c r="AU4" s="12"/>
      <c r="AV4" s="12"/>
      <c r="AW4" s="12"/>
    </row>
    <row r="5" spans="2:57" ht="14.25" thickBot="1">
      <c r="AO5" s="63"/>
      <c r="AP5" s="63"/>
      <c r="AQ5" s="63"/>
      <c r="AR5" s="63"/>
      <c r="AS5" s="63"/>
      <c r="AT5" s="63"/>
      <c r="AU5" s="63"/>
      <c r="AV5" s="63"/>
      <c r="AW5" s="63"/>
      <c r="AX5" s="64"/>
      <c r="AY5" s="64"/>
      <c r="AZ5" s="64"/>
      <c r="BA5" s="64"/>
      <c r="BB5" s="64"/>
      <c r="BC5" s="64"/>
      <c r="BD5" s="64"/>
      <c r="BE5" s="64"/>
    </row>
    <row r="6" spans="2:57" ht="42.95" customHeight="1" thickBot="1">
      <c r="B6" s="59" t="s">
        <v>3</v>
      </c>
      <c r="C6" s="59"/>
      <c r="D6" s="59"/>
      <c r="E6" s="59"/>
      <c r="F6" s="65" t="s">
        <v>117</v>
      </c>
      <c r="G6" s="65"/>
      <c r="H6" s="65"/>
      <c r="I6" s="65"/>
      <c r="J6" s="65"/>
      <c r="K6" s="65"/>
      <c r="L6" s="67" t="s">
        <v>4</v>
      </c>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68"/>
      <c r="AO6" s="75" t="s">
        <v>66</v>
      </c>
      <c r="AP6" s="76"/>
      <c r="AQ6" s="76"/>
      <c r="AR6" s="76"/>
      <c r="AS6" s="76"/>
      <c r="AT6" s="76"/>
      <c r="AU6" s="76"/>
      <c r="AV6" s="76"/>
      <c r="AW6" s="77"/>
      <c r="AX6" s="71" t="s">
        <v>65</v>
      </c>
      <c r="AY6" s="71"/>
      <c r="AZ6" s="71"/>
      <c r="BA6" s="71"/>
      <c r="BB6" s="71"/>
      <c r="BC6" s="71"/>
      <c r="BD6" s="71"/>
      <c r="BE6" s="72"/>
    </row>
    <row r="7" spans="2:57" s="12" customFormat="1" ht="48" customHeight="1">
      <c r="B7" s="59"/>
      <c r="C7" s="59"/>
      <c r="D7" s="59"/>
      <c r="E7" s="59"/>
      <c r="F7" s="66"/>
      <c r="G7" s="66"/>
      <c r="H7" s="66"/>
      <c r="I7" s="66"/>
      <c r="J7" s="66"/>
      <c r="K7" s="66"/>
      <c r="L7" s="69"/>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70"/>
      <c r="AO7" s="78" t="s">
        <v>67</v>
      </c>
      <c r="AP7" s="79"/>
      <c r="AQ7" s="80"/>
      <c r="AR7" s="78" t="s">
        <v>68</v>
      </c>
      <c r="AS7" s="79"/>
      <c r="AT7" s="80"/>
      <c r="AU7" s="78" t="s">
        <v>69</v>
      </c>
      <c r="AV7" s="79"/>
      <c r="AW7" s="80"/>
      <c r="AX7" s="73" t="s">
        <v>5</v>
      </c>
      <c r="AY7" s="74"/>
      <c r="AZ7" s="13" t="s">
        <v>6</v>
      </c>
      <c r="BA7" s="13" t="s">
        <v>7</v>
      </c>
      <c r="BB7" s="13" t="s">
        <v>8</v>
      </c>
      <c r="BC7" s="13" t="s">
        <v>9</v>
      </c>
      <c r="BD7" s="13" t="s">
        <v>10</v>
      </c>
      <c r="BE7" s="13" t="s">
        <v>11</v>
      </c>
    </row>
    <row r="8" spans="2:57" ht="77.45" customHeight="1">
      <c r="B8" s="17" t="s">
        <v>75</v>
      </c>
      <c r="C8" s="13" t="s">
        <v>12</v>
      </c>
      <c r="D8" s="13" t="s">
        <v>13</v>
      </c>
      <c r="E8" s="13" t="s">
        <v>14</v>
      </c>
      <c r="F8" s="13" t="s">
        <v>78</v>
      </c>
      <c r="G8" s="13" t="s">
        <v>79</v>
      </c>
      <c r="H8" s="13" t="s">
        <v>80</v>
      </c>
      <c r="I8" s="13" t="s">
        <v>81</v>
      </c>
      <c r="J8" s="13" t="s">
        <v>82</v>
      </c>
      <c r="K8" s="13" t="s">
        <v>83</v>
      </c>
      <c r="L8" s="18" t="s">
        <v>15</v>
      </c>
      <c r="M8" s="13" t="s">
        <v>78</v>
      </c>
      <c r="N8" s="13" t="s">
        <v>79</v>
      </c>
      <c r="O8" s="13" t="s">
        <v>80</v>
      </c>
      <c r="P8" s="13" t="s">
        <v>81</v>
      </c>
      <c r="Q8" s="13" t="s">
        <v>82</v>
      </c>
      <c r="R8" s="13" t="s">
        <v>83</v>
      </c>
      <c r="S8" s="19" t="s">
        <v>16</v>
      </c>
      <c r="T8" s="20" t="s">
        <v>17</v>
      </c>
      <c r="U8" s="18" t="s">
        <v>64</v>
      </c>
      <c r="V8" s="13" t="s">
        <v>78</v>
      </c>
      <c r="W8" s="13" t="s">
        <v>79</v>
      </c>
      <c r="X8" s="13" t="s">
        <v>80</v>
      </c>
      <c r="Y8" s="13" t="s">
        <v>81</v>
      </c>
      <c r="Z8" s="13" t="s">
        <v>82</v>
      </c>
      <c r="AA8" s="13" t="s">
        <v>83</v>
      </c>
      <c r="AB8" s="19" t="s">
        <v>16</v>
      </c>
      <c r="AC8" s="20" t="s">
        <v>17</v>
      </c>
      <c r="AD8" s="18" t="s">
        <v>64</v>
      </c>
      <c r="AE8" s="13" t="s">
        <v>78</v>
      </c>
      <c r="AF8" s="13" t="s">
        <v>79</v>
      </c>
      <c r="AG8" s="13" t="s">
        <v>80</v>
      </c>
      <c r="AH8" s="13" t="s">
        <v>81</v>
      </c>
      <c r="AI8" s="13" t="s">
        <v>82</v>
      </c>
      <c r="AJ8" s="13" t="s">
        <v>83</v>
      </c>
      <c r="AK8" s="19" t="s">
        <v>16</v>
      </c>
      <c r="AL8" s="20" t="s">
        <v>17</v>
      </c>
      <c r="AM8" s="21" t="s">
        <v>18</v>
      </c>
      <c r="AN8" s="14" t="s">
        <v>19</v>
      </c>
      <c r="AO8" s="22" t="s">
        <v>20</v>
      </c>
      <c r="AP8" s="13" t="s">
        <v>21</v>
      </c>
      <c r="AQ8" s="23" t="s">
        <v>72</v>
      </c>
      <c r="AR8" s="22" t="s">
        <v>20</v>
      </c>
      <c r="AS8" s="13" t="s">
        <v>22</v>
      </c>
      <c r="AT8" s="23" t="s">
        <v>72</v>
      </c>
      <c r="AU8" s="22" t="s">
        <v>20</v>
      </c>
      <c r="AV8" s="13" t="s">
        <v>22</v>
      </c>
      <c r="AW8" s="23" t="s">
        <v>72</v>
      </c>
      <c r="AX8" s="15" t="s">
        <v>23</v>
      </c>
      <c r="AY8" s="16" t="s">
        <v>24</v>
      </c>
      <c r="AZ8" s="24" t="s">
        <v>25</v>
      </c>
      <c r="BA8" s="13" t="s">
        <v>26</v>
      </c>
      <c r="BB8" s="13" t="s">
        <v>27</v>
      </c>
      <c r="BC8" s="13" t="s">
        <v>28</v>
      </c>
      <c r="BD8" s="13" t="s">
        <v>29</v>
      </c>
      <c r="BE8" s="13" t="s">
        <v>30</v>
      </c>
    </row>
    <row r="9" spans="2:57" ht="30" customHeight="1">
      <c r="B9" s="25">
        <v>1</v>
      </c>
      <c r="C9" s="26"/>
      <c r="D9" s="26"/>
      <c r="E9" s="27"/>
      <c r="F9" s="28"/>
      <c r="G9" s="28"/>
      <c r="H9" s="28"/>
      <c r="I9" s="28"/>
      <c r="J9" s="28"/>
      <c r="K9" s="28"/>
      <c r="L9" s="29" t="str">
        <f>IF(D9="", "", IF(COUNTIF(リスト①!$B$2:$E$49, D9)&gt;=1, "光熱費", ""))</f>
        <v/>
      </c>
      <c r="M9" s="28"/>
      <c r="N9" s="28"/>
      <c r="O9" s="28"/>
      <c r="P9" s="28"/>
      <c r="Q9" s="28"/>
      <c r="R9" s="28"/>
      <c r="S9" s="30">
        <f t="shared" ref="S9:S53" si="0">SUM(M9:R9)</f>
        <v>0</v>
      </c>
      <c r="T9" s="31">
        <f>ROUNDDOWN(S9/1.1,0)</f>
        <v>0</v>
      </c>
      <c r="U9" s="29" t="str">
        <f>IF(D9="", "", VLOOKUP(D9, リスト①!$B$2:$E$49, 3, FALSE))</f>
        <v/>
      </c>
      <c r="V9" s="28"/>
      <c r="W9" s="28"/>
      <c r="X9" s="28"/>
      <c r="Y9" s="28"/>
      <c r="Z9" s="28"/>
      <c r="AA9" s="28"/>
      <c r="AB9" s="30">
        <f t="shared" ref="AB9:AB53" si="1">SUM(V9:AA9)</f>
        <v>0</v>
      </c>
      <c r="AC9" s="31">
        <f>IF(U9="食材費",ROUNDDOWN(AB9/1.08,0),ROUNDDOWN(AB9/1.1,0))</f>
        <v>0</v>
      </c>
      <c r="AD9" s="29" t="str">
        <f>IF(D9="", "", VLOOKUP(D9, リスト①!$B$2:$E$49, 4, FALSE))</f>
        <v/>
      </c>
      <c r="AE9" s="28"/>
      <c r="AF9" s="28"/>
      <c r="AG9" s="28"/>
      <c r="AH9" s="28"/>
      <c r="AI9" s="28"/>
      <c r="AJ9" s="28"/>
      <c r="AK9" s="30">
        <f t="shared" ref="AK9:AK53" si="2">SUM(AE9:AJ9)</f>
        <v>0</v>
      </c>
      <c r="AL9" s="31">
        <f>IF(AD9="食材費",ROUNDDOWN(AK9/1.08,0),ROUNDDOWN(AK9/1.1,0))</f>
        <v>0</v>
      </c>
      <c r="AM9" s="32">
        <f>SUM(S9,AB9,AK9)</f>
        <v>0</v>
      </c>
      <c r="AN9" s="33">
        <f>SUM(T9,AC9,AL9)</f>
        <v>0</v>
      </c>
      <c r="AO9" s="34"/>
      <c r="AP9" s="35"/>
      <c r="AQ9" s="35"/>
      <c r="AR9" s="34"/>
      <c r="AS9" s="35"/>
      <c r="AT9" s="35"/>
      <c r="AU9" s="34"/>
      <c r="AV9" s="36"/>
      <c r="AW9" s="37"/>
      <c r="AX9" s="38" t="str">
        <f>IFERROR(VLOOKUP(D9,リスト①!$B$2:$F$36,5, FALSE), "")</f>
        <v/>
      </c>
      <c r="AY9" s="39" t="str">
        <f t="shared" ref="AY9:AY53" si="3">IF(COUNT(F9:K9)=0, "", SUM(F9:K9))</f>
        <v/>
      </c>
      <c r="AZ9" s="40" t="str" cm="1">
        <f t="array" ref="AZ9">IF(ISBLANK(D9),"",IF(ISNUMBER(MATCH(D9,リスト①!$B$37:$B$49,0)),IF(COUNTIF(F9:K9,"〇")&gt;1,"error",INDEX(リスト①!$B$37:$N$49,MATCH(D9,リスト①!$B$37:$B$49,0),IF(COUNTIF(F9:K9,"〇")=0,5,MATCH("〇",F9:K9,0)+3))),AX9*AY9))</f>
        <v/>
      </c>
      <c r="BA9" s="41">
        <f>AN9</f>
        <v>0</v>
      </c>
      <c r="BB9" s="41">
        <f>IFERROR(AQ9+AT9+AW9,"")</f>
        <v>0</v>
      </c>
      <c r="BC9" s="41">
        <f>IFERROR(IF(BA9-BB9&gt;=0,BA9-BB9,0),"")</f>
        <v>0</v>
      </c>
      <c r="BD9" s="41">
        <f>MIN(AZ9,BC9)</f>
        <v>0</v>
      </c>
      <c r="BE9" s="41">
        <f>BD9</f>
        <v>0</v>
      </c>
    </row>
    <row r="10" spans="2:57" ht="30" customHeight="1">
      <c r="B10" s="25">
        <v>2</v>
      </c>
      <c r="C10" s="36"/>
      <c r="D10" s="26"/>
      <c r="E10" s="42"/>
      <c r="F10" s="28"/>
      <c r="G10" s="28"/>
      <c r="H10" s="28"/>
      <c r="I10" s="28"/>
      <c r="J10" s="28"/>
      <c r="K10" s="28"/>
      <c r="L10" s="29" t="str">
        <f>IF(D10="", "", IF(COUNTIF(リスト①!$B$2:$E$49, D10)&gt;=1, "光熱費", ""))</f>
        <v/>
      </c>
      <c r="M10" s="28"/>
      <c r="N10" s="28"/>
      <c r="O10" s="28"/>
      <c r="P10" s="28"/>
      <c r="Q10" s="28"/>
      <c r="R10" s="28"/>
      <c r="S10" s="30">
        <f>SUM(M10:R10)</f>
        <v>0</v>
      </c>
      <c r="T10" s="31">
        <f>ROUNDDOWN(S10/1.1,0)</f>
        <v>0</v>
      </c>
      <c r="U10" s="29" t="str">
        <f>IF(D10="", "", VLOOKUP(D10, リスト①!$B$2:$E$49, 3, FALSE))</f>
        <v/>
      </c>
      <c r="V10" s="28"/>
      <c r="W10" s="28"/>
      <c r="X10" s="28"/>
      <c r="Y10" s="28"/>
      <c r="Z10" s="28"/>
      <c r="AA10" s="28"/>
      <c r="AB10" s="30">
        <f t="shared" si="1"/>
        <v>0</v>
      </c>
      <c r="AC10" s="31">
        <f t="shared" ref="AC10:AC53" si="4">IF(U10="食材費",ROUNDDOWN(AB10/1.08,0),ROUNDDOWN(AB10/1.1,0))</f>
        <v>0</v>
      </c>
      <c r="AD10" s="29" t="str">
        <f>IF(D10="", "", VLOOKUP(D10, リスト①!$B$2:$E$49, 4, FALSE))</f>
        <v/>
      </c>
      <c r="AE10" s="28"/>
      <c r="AF10" s="28"/>
      <c r="AG10" s="28"/>
      <c r="AH10" s="28"/>
      <c r="AI10" s="28"/>
      <c r="AJ10" s="28"/>
      <c r="AK10" s="30">
        <f t="shared" si="2"/>
        <v>0</v>
      </c>
      <c r="AL10" s="31">
        <f t="shared" ref="AL10:AL53" si="5">IF(AD10="食材費",ROUNDDOWN(AK10/1.08,0),ROUNDDOWN(AK10/1.1,0))</f>
        <v>0</v>
      </c>
      <c r="AM10" s="32">
        <f t="shared" ref="AM10:AM53" si="6">SUM(S10,AB10,AK10)</f>
        <v>0</v>
      </c>
      <c r="AN10" s="33">
        <f t="shared" ref="AN10:AN53" si="7">SUM(T10,AC10,AL10)</f>
        <v>0</v>
      </c>
      <c r="AO10" s="34"/>
      <c r="AP10" s="35"/>
      <c r="AQ10" s="35"/>
      <c r="AR10" s="34"/>
      <c r="AS10" s="28"/>
      <c r="AT10" s="28"/>
      <c r="AU10" s="34"/>
      <c r="AV10" s="28"/>
      <c r="AW10" s="43"/>
      <c r="AX10" s="38" t="str">
        <f>IFERROR(VLOOKUP(D10,リスト①!$B$2:$F$36,5, FALSE), "")</f>
        <v/>
      </c>
      <c r="AY10" s="39" t="str">
        <f t="shared" si="3"/>
        <v/>
      </c>
      <c r="AZ10" s="40" t="str" cm="1">
        <f t="array" ref="AZ10">IF(ISBLANK(D10),"",IF(ISNUMBER(MATCH(D10,リスト①!$B$37:$B$49,0)),IF(COUNTIF(F10:K10,"〇")&gt;1,"error",INDEX(リスト①!$B$37:$N$49,MATCH(D10,リスト①!$B$37:$B$49,0),IF(COUNTIF(F10:K10,"〇")=0,5,MATCH("〇",F10:K10,0)+4))),AX10*AY10))</f>
        <v/>
      </c>
      <c r="BA10" s="41">
        <f t="shared" ref="BA10:BA52" si="8">AN10</f>
        <v>0</v>
      </c>
      <c r="BB10" s="41">
        <f t="shared" ref="BB10:BB52" si="9">IFERROR(AQ10+AT10+AW10,"")</f>
        <v>0</v>
      </c>
      <c r="BC10" s="41">
        <f t="shared" ref="BC10:BC15" si="10">IFERROR(IF(BA10-BB10&gt;=0,BA10-BB10,0),"")</f>
        <v>0</v>
      </c>
      <c r="BD10" s="41">
        <f t="shared" ref="BD10:BD52" si="11">MIN(AZ10,BC10)</f>
        <v>0</v>
      </c>
      <c r="BE10" s="41">
        <f t="shared" ref="BE10:BE52" si="12">BD10</f>
        <v>0</v>
      </c>
    </row>
    <row r="11" spans="2:57" ht="30" customHeight="1">
      <c r="B11" s="25">
        <v>3</v>
      </c>
      <c r="C11" s="36"/>
      <c r="D11" s="26"/>
      <c r="E11" s="42"/>
      <c r="F11" s="28"/>
      <c r="G11" s="28"/>
      <c r="H11" s="28"/>
      <c r="I11" s="28"/>
      <c r="J11" s="28"/>
      <c r="K11" s="28"/>
      <c r="L11" s="29" t="str">
        <f>IF(D11="", "", IF(COUNTIF(リスト①!$B$2:$E$49, D11)&gt;=1, "光熱費", ""))</f>
        <v/>
      </c>
      <c r="M11" s="28"/>
      <c r="N11" s="28"/>
      <c r="O11" s="28"/>
      <c r="P11" s="28"/>
      <c r="Q11" s="28"/>
      <c r="R11" s="28"/>
      <c r="S11" s="30">
        <f t="shared" si="0"/>
        <v>0</v>
      </c>
      <c r="T11" s="31">
        <f t="shared" ref="T11:T53" si="13">ROUNDDOWN(S11/1.1,0)</f>
        <v>0</v>
      </c>
      <c r="U11" s="29" t="str">
        <f>IF(D11="", "", VLOOKUP(D11, リスト①!$B$2:$E$49, 3, FALSE))</f>
        <v/>
      </c>
      <c r="V11" s="28"/>
      <c r="W11" s="28"/>
      <c r="X11" s="28"/>
      <c r="Y11" s="28"/>
      <c r="Z11" s="28"/>
      <c r="AA11" s="28"/>
      <c r="AB11" s="30">
        <f t="shared" si="1"/>
        <v>0</v>
      </c>
      <c r="AC11" s="31">
        <f t="shared" si="4"/>
        <v>0</v>
      </c>
      <c r="AD11" s="29" t="str">
        <f>IF(D11="", "", VLOOKUP(D11, リスト①!$B$2:$E$49, 4, FALSE))</f>
        <v/>
      </c>
      <c r="AE11" s="28"/>
      <c r="AF11" s="28"/>
      <c r="AG11" s="28"/>
      <c r="AH11" s="28"/>
      <c r="AI11" s="28"/>
      <c r="AJ11" s="28"/>
      <c r="AK11" s="30">
        <f t="shared" si="2"/>
        <v>0</v>
      </c>
      <c r="AL11" s="31">
        <f t="shared" si="5"/>
        <v>0</v>
      </c>
      <c r="AM11" s="32">
        <f t="shared" si="6"/>
        <v>0</v>
      </c>
      <c r="AN11" s="33">
        <f t="shared" si="7"/>
        <v>0</v>
      </c>
      <c r="AO11" s="34"/>
      <c r="AP11" s="35"/>
      <c r="AQ11" s="35"/>
      <c r="AR11" s="34"/>
      <c r="AS11" s="28"/>
      <c r="AT11" s="28"/>
      <c r="AU11" s="34"/>
      <c r="AV11" s="28"/>
      <c r="AW11" s="43"/>
      <c r="AX11" s="38" t="str">
        <f>IFERROR(VLOOKUP(D11,リスト①!$B$2:$F$36,5, FALSE), "")</f>
        <v/>
      </c>
      <c r="AY11" s="39" t="str">
        <f t="shared" si="3"/>
        <v/>
      </c>
      <c r="AZ11" s="40" t="str" cm="1">
        <f t="array" ref="AZ11">IF(ISBLANK(D11),"",IF(ISNUMBER(MATCH(D11,リスト①!$B$37:$B$49,0)),IF(COUNTIF(F11:K11,"〇")&gt;1,"error",INDEX(リスト①!$B$37:$N$49,MATCH(D11,リスト①!$B$37:$B$49,0),IF(COUNTIF(F11:K11,"〇")=0,5,MATCH("〇",F11:K11,0)+4))),AX11*AY11))</f>
        <v/>
      </c>
      <c r="BA11" s="41">
        <f t="shared" si="8"/>
        <v>0</v>
      </c>
      <c r="BB11" s="41">
        <f t="shared" si="9"/>
        <v>0</v>
      </c>
      <c r="BC11" s="41">
        <f t="shared" si="10"/>
        <v>0</v>
      </c>
      <c r="BD11" s="41">
        <f t="shared" si="11"/>
        <v>0</v>
      </c>
      <c r="BE11" s="41">
        <f t="shared" si="12"/>
        <v>0</v>
      </c>
    </row>
    <row r="12" spans="2:57" ht="30" customHeight="1">
      <c r="B12" s="25">
        <v>4</v>
      </c>
      <c r="C12" s="36"/>
      <c r="D12" s="36"/>
      <c r="E12" s="42"/>
      <c r="F12" s="28"/>
      <c r="G12" s="28"/>
      <c r="H12" s="28"/>
      <c r="I12" s="28"/>
      <c r="J12" s="28"/>
      <c r="K12" s="28"/>
      <c r="L12" s="29" t="str">
        <f>IF(D12="", "", IF(COUNTIF(リスト①!$B$2:$E$49, D12)&gt;=1, "光熱費", ""))</f>
        <v/>
      </c>
      <c r="M12" s="28"/>
      <c r="N12" s="28"/>
      <c r="O12" s="28"/>
      <c r="P12" s="28"/>
      <c r="Q12" s="28"/>
      <c r="R12" s="28"/>
      <c r="S12" s="30">
        <f t="shared" si="0"/>
        <v>0</v>
      </c>
      <c r="T12" s="31">
        <f t="shared" si="13"/>
        <v>0</v>
      </c>
      <c r="U12" s="29" t="str">
        <f>IF(D12="", "", VLOOKUP(D12, リスト①!$B$2:$E$49, 3, FALSE))</f>
        <v/>
      </c>
      <c r="V12" s="28"/>
      <c r="W12" s="28"/>
      <c r="X12" s="28"/>
      <c r="Y12" s="28"/>
      <c r="Z12" s="28"/>
      <c r="AA12" s="28"/>
      <c r="AB12" s="30">
        <f t="shared" si="1"/>
        <v>0</v>
      </c>
      <c r="AC12" s="31">
        <f t="shared" si="4"/>
        <v>0</v>
      </c>
      <c r="AD12" s="29" t="str">
        <f>IF(D12="", "", VLOOKUP(D12, リスト①!$B$2:$E$49, 4, FALSE))</f>
        <v/>
      </c>
      <c r="AE12" s="28"/>
      <c r="AF12" s="28"/>
      <c r="AG12" s="28"/>
      <c r="AH12" s="28"/>
      <c r="AI12" s="28"/>
      <c r="AJ12" s="28"/>
      <c r="AK12" s="30">
        <f t="shared" si="2"/>
        <v>0</v>
      </c>
      <c r="AL12" s="31">
        <f t="shared" si="5"/>
        <v>0</v>
      </c>
      <c r="AM12" s="32">
        <f t="shared" si="6"/>
        <v>0</v>
      </c>
      <c r="AN12" s="33">
        <f t="shared" si="7"/>
        <v>0</v>
      </c>
      <c r="AO12" s="34"/>
      <c r="AP12" s="35"/>
      <c r="AQ12" s="35"/>
      <c r="AR12" s="34"/>
      <c r="AS12" s="28"/>
      <c r="AT12" s="28"/>
      <c r="AU12" s="34"/>
      <c r="AV12" s="28"/>
      <c r="AW12" s="43"/>
      <c r="AX12" s="38" t="str">
        <f>IFERROR(VLOOKUP(D12,リスト①!$B$2:$F$36,5, FALSE), "")</f>
        <v/>
      </c>
      <c r="AY12" s="39" t="str">
        <f t="shared" si="3"/>
        <v/>
      </c>
      <c r="AZ12" s="40" t="str" cm="1">
        <f t="array" ref="AZ12">IF(ISBLANK(D12),"",IF(ISNUMBER(MATCH(D12,リスト①!$B$37:$B$49,0)),IF(COUNTIF(F12:K12,"〇")&gt;1,"error",INDEX(リスト①!$B$37:$N$49,MATCH(D12,リスト①!$B$37:$B$49,0),IF(COUNTIF(F12:K12,"〇")=0,5,MATCH("〇",F12:K12,0)+4))),AX12*AY12))</f>
        <v/>
      </c>
      <c r="BA12" s="41">
        <f t="shared" si="8"/>
        <v>0</v>
      </c>
      <c r="BB12" s="41">
        <f t="shared" si="9"/>
        <v>0</v>
      </c>
      <c r="BC12" s="41">
        <f t="shared" si="10"/>
        <v>0</v>
      </c>
      <c r="BD12" s="41">
        <f t="shared" si="11"/>
        <v>0</v>
      </c>
      <c r="BE12" s="41">
        <f t="shared" si="12"/>
        <v>0</v>
      </c>
    </row>
    <row r="13" spans="2:57" ht="30" customHeight="1">
      <c r="B13" s="25">
        <v>5</v>
      </c>
      <c r="C13" s="36"/>
      <c r="D13" s="36"/>
      <c r="E13" s="42"/>
      <c r="F13" s="28"/>
      <c r="G13" s="28"/>
      <c r="H13" s="28"/>
      <c r="I13" s="28"/>
      <c r="J13" s="28"/>
      <c r="K13" s="28"/>
      <c r="L13" s="29" t="str">
        <f>IF(D13="", "", IF(COUNTIF(リスト①!$B$2:$E$49, D13)&gt;=1, "光熱費", ""))</f>
        <v/>
      </c>
      <c r="M13" s="28"/>
      <c r="N13" s="28"/>
      <c r="O13" s="28"/>
      <c r="P13" s="28"/>
      <c r="Q13" s="28"/>
      <c r="R13" s="28"/>
      <c r="S13" s="30">
        <f t="shared" si="0"/>
        <v>0</v>
      </c>
      <c r="T13" s="31">
        <f t="shared" si="13"/>
        <v>0</v>
      </c>
      <c r="U13" s="29" t="str">
        <f>IF(D13="", "", VLOOKUP(D13, リスト①!$B$2:$E$49, 3, FALSE))</f>
        <v/>
      </c>
      <c r="V13" s="28"/>
      <c r="W13" s="28"/>
      <c r="X13" s="28"/>
      <c r="Y13" s="28"/>
      <c r="Z13" s="28"/>
      <c r="AA13" s="28"/>
      <c r="AB13" s="30">
        <f t="shared" si="1"/>
        <v>0</v>
      </c>
      <c r="AC13" s="31">
        <f t="shared" si="4"/>
        <v>0</v>
      </c>
      <c r="AD13" s="29" t="str">
        <f>IF(D13="", "", VLOOKUP(D13, リスト①!$B$2:$E$49, 4, FALSE))</f>
        <v/>
      </c>
      <c r="AE13" s="28"/>
      <c r="AF13" s="28"/>
      <c r="AG13" s="28"/>
      <c r="AH13" s="28"/>
      <c r="AI13" s="28"/>
      <c r="AJ13" s="28"/>
      <c r="AK13" s="30">
        <f t="shared" si="2"/>
        <v>0</v>
      </c>
      <c r="AL13" s="31">
        <f t="shared" si="5"/>
        <v>0</v>
      </c>
      <c r="AM13" s="32">
        <f t="shared" si="6"/>
        <v>0</v>
      </c>
      <c r="AN13" s="33">
        <f t="shared" si="7"/>
        <v>0</v>
      </c>
      <c r="AO13" s="34"/>
      <c r="AP13" s="35"/>
      <c r="AQ13" s="35"/>
      <c r="AR13" s="34"/>
      <c r="AS13" s="28"/>
      <c r="AT13" s="28"/>
      <c r="AU13" s="34"/>
      <c r="AV13" s="28"/>
      <c r="AW13" s="43"/>
      <c r="AX13" s="38" t="str">
        <f>IFERROR(VLOOKUP(D13,リスト①!$B$2:$F$36,5, FALSE), "")</f>
        <v/>
      </c>
      <c r="AY13" s="39" t="str">
        <f t="shared" si="3"/>
        <v/>
      </c>
      <c r="AZ13" s="40" t="str" cm="1">
        <f t="array" ref="AZ13">IF(ISBLANK(D13),"",IF(ISNUMBER(MATCH(D13,リスト①!$B$37:$B$49,0)),IF(COUNTIF(F13:K13,"〇")&gt;1,"error",INDEX(リスト①!$B$37:$N$49,MATCH(D13,リスト①!$B$37:$B$49,0),IF(COUNTIF(F13:K13,"〇")=0,5,MATCH("〇",F13:K13,0)+4))),AX13*AY13))</f>
        <v/>
      </c>
      <c r="BA13" s="41">
        <f t="shared" si="8"/>
        <v>0</v>
      </c>
      <c r="BB13" s="41">
        <f t="shared" si="9"/>
        <v>0</v>
      </c>
      <c r="BC13" s="41">
        <f t="shared" si="10"/>
        <v>0</v>
      </c>
      <c r="BD13" s="41">
        <f t="shared" si="11"/>
        <v>0</v>
      </c>
      <c r="BE13" s="41">
        <f t="shared" si="12"/>
        <v>0</v>
      </c>
    </row>
    <row r="14" spans="2:57" ht="30" customHeight="1">
      <c r="B14" s="25">
        <v>6</v>
      </c>
      <c r="C14" s="36"/>
      <c r="D14" s="36"/>
      <c r="E14" s="42"/>
      <c r="F14" s="28"/>
      <c r="G14" s="28"/>
      <c r="H14" s="28"/>
      <c r="I14" s="28"/>
      <c r="J14" s="28"/>
      <c r="K14" s="28"/>
      <c r="L14" s="29" t="str">
        <f>IF(D14="", "", IF(COUNTIF(リスト①!$B$2:$E$49, D14)&gt;=1, "光熱費", ""))</f>
        <v/>
      </c>
      <c r="M14" s="28"/>
      <c r="N14" s="28"/>
      <c r="O14" s="28"/>
      <c r="P14" s="28"/>
      <c r="Q14" s="28"/>
      <c r="R14" s="28"/>
      <c r="S14" s="30">
        <f t="shared" si="0"/>
        <v>0</v>
      </c>
      <c r="T14" s="31">
        <f t="shared" si="13"/>
        <v>0</v>
      </c>
      <c r="U14" s="29" t="str">
        <f>IF(D14="", "", VLOOKUP(D14, リスト①!$B$2:$E$49, 3, FALSE))</f>
        <v/>
      </c>
      <c r="V14" s="28"/>
      <c r="W14" s="28"/>
      <c r="X14" s="28"/>
      <c r="Y14" s="28"/>
      <c r="Z14" s="28"/>
      <c r="AA14" s="28"/>
      <c r="AB14" s="30">
        <f t="shared" si="1"/>
        <v>0</v>
      </c>
      <c r="AC14" s="31">
        <f t="shared" si="4"/>
        <v>0</v>
      </c>
      <c r="AD14" s="29" t="str">
        <f>IF(D14="", "", VLOOKUP(D14, リスト①!$B$2:$E$49, 4, FALSE))</f>
        <v/>
      </c>
      <c r="AE14" s="28"/>
      <c r="AF14" s="28"/>
      <c r="AG14" s="28"/>
      <c r="AH14" s="28"/>
      <c r="AI14" s="28"/>
      <c r="AJ14" s="28"/>
      <c r="AK14" s="30">
        <f t="shared" si="2"/>
        <v>0</v>
      </c>
      <c r="AL14" s="31">
        <f t="shared" si="5"/>
        <v>0</v>
      </c>
      <c r="AM14" s="32">
        <f t="shared" si="6"/>
        <v>0</v>
      </c>
      <c r="AN14" s="33">
        <f t="shared" si="7"/>
        <v>0</v>
      </c>
      <c r="AO14" s="34"/>
      <c r="AP14" s="35"/>
      <c r="AQ14" s="35"/>
      <c r="AR14" s="34"/>
      <c r="AS14" s="28"/>
      <c r="AT14" s="28"/>
      <c r="AU14" s="34"/>
      <c r="AV14" s="28"/>
      <c r="AW14" s="43"/>
      <c r="AX14" s="38" t="str">
        <f>IFERROR(VLOOKUP(D14,リスト①!$B$2:$F$36,5, FALSE), "")</f>
        <v/>
      </c>
      <c r="AY14" s="39" t="str">
        <f t="shared" si="3"/>
        <v/>
      </c>
      <c r="AZ14" s="40" t="str" cm="1">
        <f t="array" ref="AZ14">IF(ISBLANK(D14),"",IF(ISNUMBER(MATCH(D14,リスト①!$B$37:$B$49,0)),IF(COUNTIF(F14:K14,"〇")&gt;1,"error",INDEX(リスト①!$B$37:$N$49,MATCH(D14,リスト①!$B$37:$B$49,0),IF(COUNTIF(F14:K14,"〇")=0,5,MATCH("〇",F14:K14,0)+4))),AX14*AY14))</f>
        <v/>
      </c>
      <c r="BA14" s="41">
        <f t="shared" si="8"/>
        <v>0</v>
      </c>
      <c r="BB14" s="41">
        <f t="shared" si="9"/>
        <v>0</v>
      </c>
      <c r="BC14" s="41">
        <f t="shared" si="10"/>
        <v>0</v>
      </c>
      <c r="BD14" s="41">
        <f t="shared" si="11"/>
        <v>0</v>
      </c>
      <c r="BE14" s="41">
        <f t="shared" si="12"/>
        <v>0</v>
      </c>
    </row>
    <row r="15" spans="2:57" ht="30" customHeight="1">
      <c r="B15" s="25">
        <v>7</v>
      </c>
      <c r="C15" s="36"/>
      <c r="D15" s="36"/>
      <c r="E15" s="42"/>
      <c r="F15" s="28"/>
      <c r="G15" s="28"/>
      <c r="H15" s="28"/>
      <c r="I15" s="28"/>
      <c r="J15" s="28"/>
      <c r="K15" s="28"/>
      <c r="L15" s="29" t="str">
        <f>IF(D15="", "", IF(COUNTIF(リスト①!$B$2:$E$49, D15)&gt;=1, "光熱費", ""))</f>
        <v/>
      </c>
      <c r="M15" s="28"/>
      <c r="N15" s="28"/>
      <c r="O15" s="28"/>
      <c r="P15" s="28"/>
      <c r="Q15" s="28"/>
      <c r="R15" s="28"/>
      <c r="S15" s="30">
        <f t="shared" si="0"/>
        <v>0</v>
      </c>
      <c r="T15" s="31">
        <f t="shared" si="13"/>
        <v>0</v>
      </c>
      <c r="U15" s="29" t="str">
        <f>IF(D15="", "", VLOOKUP(D15, リスト①!$B$2:$E$49, 3, FALSE))</f>
        <v/>
      </c>
      <c r="V15" s="28"/>
      <c r="W15" s="28"/>
      <c r="X15" s="28"/>
      <c r="Y15" s="28"/>
      <c r="Z15" s="28"/>
      <c r="AA15" s="28"/>
      <c r="AB15" s="30">
        <f t="shared" si="1"/>
        <v>0</v>
      </c>
      <c r="AC15" s="31">
        <f t="shared" si="4"/>
        <v>0</v>
      </c>
      <c r="AD15" s="29" t="str">
        <f>IF(D15="", "", VLOOKUP(D15, リスト①!$B$2:$E$49, 4, FALSE))</f>
        <v/>
      </c>
      <c r="AE15" s="28"/>
      <c r="AF15" s="28"/>
      <c r="AG15" s="28"/>
      <c r="AH15" s="28"/>
      <c r="AI15" s="28"/>
      <c r="AJ15" s="28"/>
      <c r="AK15" s="30">
        <f t="shared" si="2"/>
        <v>0</v>
      </c>
      <c r="AL15" s="31">
        <f t="shared" si="5"/>
        <v>0</v>
      </c>
      <c r="AM15" s="32">
        <f t="shared" si="6"/>
        <v>0</v>
      </c>
      <c r="AN15" s="33">
        <f t="shared" si="7"/>
        <v>0</v>
      </c>
      <c r="AO15" s="34"/>
      <c r="AP15" s="35"/>
      <c r="AQ15" s="35"/>
      <c r="AR15" s="34"/>
      <c r="AS15" s="28"/>
      <c r="AT15" s="28"/>
      <c r="AU15" s="34"/>
      <c r="AV15" s="28"/>
      <c r="AW15" s="43"/>
      <c r="AX15" s="38" t="str">
        <f>IFERROR(VLOOKUP(D15,リスト①!$B$2:$F$36,5, FALSE), "")</f>
        <v/>
      </c>
      <c r="AY15" s="39" t="str">
        <f t="shared" si="3"/>
        <v/>
      </c>
      <c r="AZ15" s="40" t="str" cm="1">
        <f t="array" ref="AZ15">IF(ISBLANK(D15),"",IF(ISNUMBER(MATCH(D15,リスト①!$B$37:$B$49,0)),IF(COUNTIF(F15:K15,"〇")&gt;1,"error",INDEX(リスト①!$B$37:$N$49,MATCH(D15,リスト①!$B$37:$B$49,0),IF(COUNTIF(F15:K15,"〇")=0,5,MATCH("〇",F15:K15,0)+4))),AX15*AY15))</f>
        <v/>
      </c>
      <c r="BA15" s="41">
        <f t="shared" si="8"/>
        <v>0</v>
      </c>
      <c r="BB15" s="41">
        <f t="shared" si="9"/>
        <v>0</v>
      </c>
      <c r="BC15" s="41">
        <f t="shared" si="10"/>
        <v>0</v>
      </c>
      <c r="BD15" s="41">
        <f t="shared" si="11"/>
        <v>0</v>
      </c>
      <c r="BE15" s="41">
        <f t="shared" si="12"/>
        <v>0</v>
      </c>
    </row>
    <row r="16" spans="2:57" ht="30" customHeight="1">
      <c r="B16" s="25">
        <v>8</v>
      </c>
      <c r="C16" s="36"/>
      <c r="D16" s="36"/>
      <c r="E16" s="42"/>
      <c r="F16" s="28"/>
      <c r="G16" s="28"/>
      <c r="H16" s="28"/>
      <c r="I16" s="28"/>
      <c r="J16" s="28"/>
      <c r="K16" s="28"/>
      <c r="L16" s="29" t="str">
        <f>IF(D16="", "", IF(COUNTIF(リスト①!$B$2:$E$49, D16)&gt;=1, "光熱費", ""))</f>
        <v/>
      </c>
      <c r="M16" s="28"/>
      <c r="N16" s="28"/>
      <c r="O16" s="28"/>
      <c r="P16" s="28"/>
      <c r="Q16" s="28"/>
      <c r="R16" s="28"/>
      <c r="S16" s="30">
        <f t="shared" si="0"/>
        <v>0</v>
      </c>
      <c r="T16" s="31">
        <f t="shared" si="13"/>
        <v>0</v>
      </c>
      <c r="U16" s="29" t="str">
        <f>IF(D16="", "", VLOOKUP(D16, リスト①!$B$2:$E$49, 3, FALSE))</f>
        <v/>
      </c>
      <c r="V16" s="28"/>
      <c r="W16" s="28"/>
      <c r="X16" s="28"/>
      <c r="Y16" s="28"/>
      <c r="Z16" s="28"/>
      <c r="AA16" s="28"/>
      <c r="AB16" s="30">
        <f t="shared" si="1"/>
        <v>0</v>
      </c>
      <c r="AC16" s="31">
        <f t="shared" si="4"/>
        <v>0</v>
      </c>
      <c r="AD16" s="29" t="str">
        <f>IF(D16="", "", VLOOKUP(D16, リスト①!$B$2:$E$49, 4, FALSE))</f>
        <v/>
      </c>
      <c r="AE16" s="28"/>
      <c r="AF16" s="28"/>
      <c r="AG16" s="28"/>
      <c r="AH16" s="28"/>
      <c r="AI16" s="28"/>
      <c r="AJ16" s="28"/>
      <c r="AK16" s="30">
        <f t="shared" si="2"/>
        <v>0</v>
      </c>
      <c r="AL16" s="31">
        <f t="shared" si="5"/>
        <v>0</v>
      </c>
      <c r="AM16" s="32">
        <f t="shared" si="6"/>
        <v>0</v>
      </c>
      <c r="AN16" s="33">
        <f t="shared" si="7"/>
        <v>0</v>
      </c>
      <c r="AO16" s="34"/>
      <c r="AP16" s="35"/>
      <c r="AQ16" s="35"/>
      <c r="AR16" s="34"/>
      <c r="AS16" s="28"/>
      <c r="AT16" s="28"/>
      <c r="AU16" s="34"/>
      <c r="AV16" s="28"/>
      <c r="AW16" s="43"/>
      <c r="AX16" s="38" t="str">
        <f>IFERROR(VLOOKUP(D16,リスト①!$B$2:$F$36,5, FALSE), "")</f>
        <v/>
      </c>
      <c r="AY16" s="39" t="str">
        <f t="shared" si="3"/>
        <v/>
      </c>
      <c r="AZ16" s="40" t="str" cm="1">
        <f t="array" ref="AZ16">IF(ISBLANK(D16),"",IF(ISNUMBER(MATCH(D16,リスト①!$B$37:$B$49,0)),IF(COUNTIF(F16:K16,"〇")&gt;1,"error",INDEX(リスト①!$B$37:$N$49,MATCH(D16,リスト①!$B$37:$B$49,0),IF(COUNTIF(F16:K16,"〇")=0,5,MATCH("〇",F16:K16,0)+4))),AX16*AY16))</f>
        <v/>
      </c>
      <c r="BA16" s="41">
        <f t="shared" si="8"/>
        <v>0</v>
      </c>
      <c r="BB16" s="41">
        <f t="shared" si="9"/>
        <v>0</v>
      </c>
      <c r="BC16" s="41">
        <f>IFERROR(IF(BA16-BB16&gt;=0,BA16-BB16,0),"")</f>
        <v>0</v>
      </c>
      <c r="BD16" s="41">
        <f t="shared" si="11"/>
        <v>0</v>
      </c>
      <c r="BE16" s="41">
        <f t="shared" si="12"/>
        <v>0</v>
      </c>
    </row>
    <row r="17" spans="2:57" ht="30" customHeight="1">
      <c r="B17" s="25">
        <v>9</v>
      </c>
      <c r="C17" s="36"/>
      <c r="D17" s="36"/>
      <c r="E17" s="42"/>
      <c r="F17" s="28"/>
      <c r="G17" s="28"/>
      <c r="H17" s="28"/>
      <c r="I17" s="28"/>
      <c r="J17" s="28"/>
      <c r="K17" s="28"/>
      <c r="L17" s="29" t="str">
        <f>IF(D17="", "", IF(COUNTIF(リスト①!$B$2:$E$49, D17)&gt;=1, "光熱費", ""))</f>
        <v/>
      </c>
      <c r="M17" s="28"/>
      <c r="N17" s="28"/>
      <c r="O17" s="28"/>
      <c r="P17" s="28"/>
      <c r="Q17" s="28"/>
      <c r="R17" s="28"/>
      <c r="S17" s="30">
        <f t="shared" si="0"/>
        <v>0</v>
      </c>
      <c r="T17" s="31">
        <f t="shared" si="13"/>
        <v>0</v>
      </c>
      <c r="U17" s="29" t="str">
        <f>IF(D17="", "", VLOOKUP(D17, リスト①!$B$2:$E$49, 3, FALSE))</f>
        <v/>
      </c>
      <c r="V17" s="28"/>
      <c r="W17" s="28"/>
      <c r="X17" s="28"/>
      <c r="Y17" s="28"/>
      <c r="Z17" s="28"/>
      <c r="AA17" s="28"/>
      <c r="AB17" s="30">
        <f t="shared" si="1"/>
        <v>0</v>
      </c>
      <c r="AC17" s="31">
        <f t="shared" si="4"/>
        <v>0</v>
      </c>
      <c r="AD17" s="29" t="str">
        <f>IF(D17="", "", VLOOKUP(D17, リスト①!$B$2:$E$49, 4, FALSE))</f>
        <v/>
      </c>
      <c r="AE17" s="28"/>
      <c r="AF17" s="28"/>
      <c r="AG17" s="28"/>
      <c r="AH17" s="28"/>
      <c r="AI17" s="28"/>
      <c r="AJ17" s="28"/>
      <c r="AK17" s="30">
        <f t="shared" si="2"/>
        <v>0</v>
      </c>
      <c r="AL17" s="31">
        <f t="shared" si="5"/>
        <v>0</v>
      </c>
      <c r="AM17" s="32">
        <f t="shared" si="6"/>
        <v>0</v>
      </c>
      <c r="AN17" s="33">
        <f t="shared" si="7"/>
        <v>0</v>
      </c>
      <c r="AO17" s="34"/>
      <c r="AP17" s="35"/>
      <c r="AQ17" s="35"/>
      <c r="AR17" s="34"/>
      <c r="AS17" s="28"/>
      <c r="AT17" s="28"/>
      <c r="AU17" s="34"/>
      <c r="AV17" s="28"/>
      <c r="AW17" s="43"/>
      <c r="AX17" s="38" t="str">
        <f>IFERROR(VLOOKUP(D17,リスト①!$B$2:$F$36,5, FALSE), "")</f>
        <v/>
      </c>
      <c r="AY17" s="39" t="str">
        <f t="shared" si="3"/>
        <v/>
      </c>
      <c r="AZ17" s="40" t="str" cm="1">
        <f t="array" ref="AZ17">IF(ISBLANK(D17),"",IF(ISNUMBER(MATCH(D17,リスト①!$B$37:$B$49,0)),IF(COUNTIF(F17:K17,"〇")&gt;1,"error",INDEX(リスト①!$B$37:$N$49,MATCH(D17,リスト①!$B$37:$B$49,0),IF(COUNTIF(F17:K17,"〇")=0,5,MATCH("〇",F17:K17,0)+4))),AX17*AY17))</f>
        <v/>
      </c>
      <c r="BA17" s="41">
        <f t="shared" si="8"/>
        <v>0</v>
      </c>
      <c r="BB17" s="41">
        <f t="shared" si="9"/>
        <v>0</v>
      </c>
      <c r="BC17" s="41">
        <f t="shared" ref="BC17:BC52" si="14">IFERROR(IF(BA17-BB17&gt;=0,BA17-BB17,0),"")</f>
        <v>0</v>
      </c>
      <c r="BD17" s="41">
        <f t="shared" si="11"/>
        <v>0</v>
      </c>
      <c r="BE17" s="41">
        <f t="shared" si="12"/>
        <v>0</v>
      </c>
    </row>
    <row r="18" spans="2:57" ht="30" customHeight="1">
      <c r="B18" s="25">
        <v>10</v>
      </c>
      <c r="C18" s="36"/>
      <c r="D18" s="36"/>
      <c r="E18" s="42"/>
      <c r="F18" s="28"/>
      <c r="G18" s="28"/>
      <c r="H18" s="28"/>
      <c r="I18" s="28"/>
      <c r="J18" s="28"/>
      <c r="K18" s="28"/>
      <c r="L18" s="29" t="str">
        <f>IF(D18="", "", IF(COUNTIF(リスト①!$B$2:$E$49, D18)&gt;=1, "光熱費", ""))</f>
        <v/>
      </c>
      <c r="M18" s="28"/>
      <c r="N18" s="28"/>
      <c r="O18" s="28"/>
      <c r="P18" s="28"/>
      <c r="Q18" s="28"/>
      <c r="R18" s="28"/>
      <c r="S18" s="30">
        <f t="shared" si="0"/>
        <v>0</v>
      </c>
      <c r="T18" s="31">
        <f t="shared" si="13"/>
        <v>0</v>
      </c>
      <c r="U18" s="29" t="str">
        <f>IF(D18="", "", VLOOKUP(D18, リスト①!$B$2:$E$49, 3, FALSE))</f>
        <v/>
      </c>
      <c r="V18" s="28"/>
      <c r="W18" s="28"/>
      <c r="X18" s="28"/>
      <c r="Y18" s="28"/>
      <c r="Z18" s="28"/>
      <c r="AA18" s="28"/>
      <c r="AB18" s="30">
        <f t="shared" si="1"/>
        <v>0</v>
      </c>
      <c r="AC18" s="31">
        <f t="shared" si="4"/>
        <v>0</v>
      </c>
      <c r="AD18" s="29" t="str">
        <f>IF(D18="", "", VLOOKUP(D18, リスト①!$B$2:$E$49, 4, FALSE))</f>
        <v/>
      </c>
      <c r="AE18" s="28"/>
      <c r="AF18" s="28"/>
      <c r="AG18" s="28"/>
      <c r="AH18" s="28"/>
      <c r="AI18" s="28"/>
      <c r="AJ18" s="28"/>
      <c r="AK18" s="30">
        <f t="shared" si="2"/>
        <v>0</v>
      </c>
      <c r="AL18" s="31">
        <f t="shared" si="5"/>
        <v>0</v>
      </c>
      <c r="AM18" s="32">
        <f t="shared" si="6"/>
        <v>0</v>
      </c>
      <c r="AN18" s="33">
        <f t="shared" si="7"/>
        <v>0</v>
      </c>
      <c r="AO18" s="34"/>
      <c r="AP18" s="35"/>
      <c r="AQ18" s="35"/>
      <c r="AR18" s="34"/>
      <c r="AS18" s="28"/>
      <c r="AT18" s="28"/>
      <c r="AU18" s="34"/>
      <c r="AV18" s="28"/>
      <c r="AW18" s="43"/>
      <c r="AX18" s="38" t="str">
        <f>IFERROR(VLOOKUP(D18,リスト①!$B$2:$F$36,5, FALSE), "")</f>
        <v/>
      </c>
      <c r="AY18" s="39" t="str">
        <f t="shared" si="3"/>
        <v/>
      </c>
      <c r="AZ18" s="40" t="str" cm="1">
        <f t="array" ref="AZ18">IF(ISBLANK(D18),"",IF(ISNUMBER(MATCH(D18,リスト①!$B$37:$B$49,0)),IF(COUNTIF(F18:K18,"〇")&gt;1,"error",INDEX(リスト①!$B$37:$N$49,MATCH(D18,リスト①!$B$37:$B$49,0),IF(COUNTIF(F18:K18,"〇")=0,5,MATCH("〇",F18:K18,0)+4))),AX18*AY18))</f>
        <v/>
      </c>
      <c r="BA18" s="41">
        <f t="shared" si="8"/>
        <v>0</v>
      </c>
      <c r="BB18" s="41">
        <f t="shared" si="9"/>
        <v>0</v>
      </c>
      <c r="BC18" s="41">
        <f t="shared" si="14"/>
        <v>0</v>
      </c>
      <c r="BD18" s="41">
        <f t="shared" si="11"/>
        <v>0</v>
      </c>
      <c r="BE18" s="41">
        <f t="shared" si="12"/>
        <v>0</v>
      </c>
    </row>
    <row r="19" spans="2:57" ht="30" customHeight="1">
      <c r="B19" s="25">
        <v>11</v>
      </c>
      <c r="C19" s="36"/>
      <c r="D19" s="36"/>
      <c r="E19" s="42"/>
      <c r="F19" s="28"/>
      <c r="G19" s="28"/>
      <c r="H19" s="28"/>
      <c r="I19" s="28"/>
      <c r="J19" s="28"/>
      <c r="K19" s="28"/>
      <c r="L19" s="29" t="str">
        <f>IF(D19="", "", IF(COUNTIF(リスト①!$B$2:$E$49, D19)&gt;=1, "光熱費", ""))</f>
        <v/>
      </c>
      <c r="M19" s="28"/>
      <c r="N19" s="28"/>
      <c r="O19" s="28"/>
      <c r="P19" s="28"/>
      <c r="Q19" s="28"/>
      <c r="R19" s="28"/>
      <c r="S19" s="30">
        <f t="shared" si="0"/>
        <v>0</v>
      </c>
      <c r="T19" s="31">
        <f t="shared" si="13"/>
        <v>0</v>
      </c>
      <c r="U19" s="29" t="str">
        <f>IF(D19="", "", VLOOKUP(D19, リスト①!$B$2:$E$49, 3, FALSE))</f>
        <v/>
      </c>
      <c r="V19" s="28"/>
      <c r="W19" s="28"/>
      <c r="X19" s="28"/>
      <c r="Y19" s="28"/>
      <c r="Z19" s="28"/>
      <c r="AA19" s="28"/>
      <c r="AB19" s="30">
        <f t="shared" si="1"/>
        <v>0</v>
      </c>
      <c r="AC19" s="31">
        <f t="shared" si="4"/>
        <v>0</v>
      </c>
      <c r="AD19" s="29" t="str">
        <f>IF(D19="", "", VLOOKUP(D19, リスト①!$B$2:$E$49, 4, FALSE))</f>
        <v/>
      </c>
      <c r="AE19" s="28"/>
      <c r="AF19" s="28"/>
      <c r="AG19" s="28"/>
      <c r="AH19" s="28"/>
      <c r="AI19" s="28"/>
      <c r="AJ19" s="28"/>
      <c r="AK19" s="30">
        <f t="shared" si="2"/>
        <v>0</v>
      </c>
      <c r="AL19" s="31">
        <f t="shared" si="5"/>
        <v>0</v>
      </c>
      <c r="AM19" s="32">
        <f t="shared" si="6"/>
        <v>0</v>
      </c>
      <c r="AN19" s="33">
        <f t="shared" si="7"/>
        <v>0</v>
      </c>
      <c r="AO19" s="34"/>
      <c r="AP19" s="35"/>
      <c r="AQ19" s="35"/>
      <c r="AR19" s="34"/>
      <c r="AS19" s="28"/>
      <c r="AT19" s="28"/>
      <c r="AU19" s="34"/>
      <c r="AV19" s="28"/>
      <c r="AW19" s="43"/>
      <c r="AX19" s="38" t="str">
        <f>IFERROR(VLOOKUP(D19,リスト①!$B$2:$F$36,5, FALSE), "")</f>
        <v/>
      </c>
      <c r="AY19" s="39" t="str">
        <f t="shared" si="3"/>
        <v/>
      </c>
      <c r="AZ19" s="40" t="str" cm="1">
        <f t="array" ref="AZ19">IF(ISBLANK(D19),"",IF(ISNUMBER(MATCH(D19,リスト①!$B$37:$B$49,0)),IF(COUNTIF(F19:K19,"〇")&gt;1,"error",INDEX(リスト①!$B$37:$N$49,MATCH(D19,リスト①!$B$37:$B$49,0),IF(COUNTIF(F19:K19,"〇")=0,5,MATCH("〇",F19:K19,0)+4))),AX19*AY19))</f>
        <v/>
      </c>
      <c r="BA19" s="41">
        <f t="shared" si="8"/>
        <v>0</v>
      </c>
      <c r="BB19" s="41">
        <f t="shared" si="9"/>
        <v>0</v>
      </c>
      <c r="BC19" s="41">
        <f t="shared" si="14"/>
        <v>0</v>
      </c>
      <c r="BD19" s="41">
        <f t="shared" si="11"/>
        <v>0</v>
      </c>
      <c r="BE19" s="41">
        <f t="shared" si="12"/>
        <v>0</v>
      </c>
    </row>
    <row r="20" spans="2:57" ht="30" customHeight="1">
      <c r="B20" s="25">
        <v>12</v>
      </c>
      <c r="C20" s="36"/>
      <c r="D20" s="36"/>
      <c r="E20" s="42"/>
      <c r="F20" s="28"/>
      <c r="G20" s="28"/>
      <c r="H20" s="28"/>
      <c r="I20" s="28"/>
      <c r="J20" s="28"/>
      <c r="K20" s="28"/>
      <c r="L20" s="29" t="str">
        <f>IF(D20="", "", IF(COUNTIF(リスト①!$B$2:$E$49, D20)&gt;=1, "光熱費", ""))</f>
        <v/>
      </c>
      <c r="M20" s="28"/>
      <c r="N20" s="28"/>
      <c r="O20" s="28"/>
      <c r="P20" s="28"/>
      <c r="Q20" s="28"/>
      <c r="R20" s="28"/>
      <c r="S20" s="30">
        <f t="shared" si="0"/>
        <v>0</v>
      </c>
      <c r="T20" s="31">
        <f t="shared" si="13"/>
        <v>0</v>
      </c>
      <c r="U20" s="29" t="str">
        <f>IF(D20="", "", VLOOKUP(D20, リスト①!$B$2:$E$49, 3, FALSE))</f>
        <v/>
      </c>
      <c r="V20" s="28"/>
      <c r="W20" s="28"/>
      <c r="X20" s="28"/>
      <c r="Y20" s="28"/>
      <c r="Z20" s="28"/>
      <c r="AA20" s="28"/>
      <c r="AB20" s="30">
        <f t="shared" si="1"/>
        <v>0</v>
      </c>
      <c r="AC20" s="31">
        <f t="shared" si="4"/>
        <v>0</v>
      </c>
      <c r="AD20" s="29" t="str">
        <f>IF(D20="", "", VLOOKUP(D20, リスト①!$B$2:$E$49, 4, FALSE))</f>
        <v/>
      </c>
      <c r="AE20" s="28"/>
      <c r="AF20" s="28"/>
      <c r="AG20" s="28"/>
      <c r="AH20" s="28"/>
      <c r="AI20" s="28"/>
      <c r="AJ20" s="28"/>
      <c r="AK20" s="30">
        <f t="shared" si="2"/>
        <v>0</v>
      </c>
      <c r="AL20" s="31">
        <f t="shared" si="5"/>
        <v>0</v>
      </c>
      <c r="AM20" s="32">
        <f t="shared" si="6"/>
        <v>0</v>
      </c>
      <c r="AN20" s="33">
        <f t="shared" si="7"/>
        <v>0</v>
      </c>
      <c r="AO20" s="34"/>
      <c r="AP20" s="35"/>
      <c r="AQ20" s="35"/>
      <c r="AR20" s="34"/>
      <c r="AS20" s="28"/>
      <c r="AT20" s="28"/>
      <c r="AU20" s="34"/>
      <c r="AV20" s="28"/>
      <c r="AW20" s="43"/>
      <c r="AX20" s="38" t="str">
        <f>IFERROR(VLOOKUP(D20,リスト①!$B$2:$F$36,5, FALSE), "")</f>
        <v/>
      </c>
      <c r="AY20" s="39" t="str">
        <f t="shared" si="3"/>
        <v/>
      </c>
      <c r="AZ20" s="40" t="str" cm="1">
        <f t="array" ref="AZ20">IF(ISBLANK(D20),"",IF(ISNUMBER(MATCH(D20,リスト①!$B$37:$B$49,0)),IF(COUNTIF(F20:K20,"〇")&gt;1,"error",INDEX(リスト①!$B$37:$N$49,MATCH(D20,リスト①!$B$37:$B$49,0),IF(COUNTIF(F20:K20,"〇")=0,5,MATCH("〇",F20:K20,0)+4))),AX20*AY20))</f>
        <v/>
      </c>
      <c r="BA20" s="41">
        <f t="shared" si="8"/>
        <v>0</v>
      </c>
      <c r="BB20" s="41">
        <f t="shared" si="9"/>
        <v>0</v>
      </c>
      <c r="BC20" s="41">
        <f t="shared" si="14"/>
        <v>0</v>
      </c>
      <c r="BD20" s="41">
        <f t="shared" si="11"/>
        <v>0</v>
      </c>
      <c r="BE20" s="41">
        <f t="shared" si="12"/>
        <v>0</v>
      </c>
    </row>
    <row r="21" spans="2:57" ht="30" customHeight="1">
      <c r="B21" s="25">
        <v>13</v>
      </c>
      <c r="C21" s="36"/>
      <c r="D21" s="36"/>
      <c r="E21" s="42"/>
      <c r="F21" s="28"/>
      <c r="G21" s="28"/>
      <c r="H21" s="28"/>
      <c r="I21" s="28"/>
      <c r="J21" s="28"/>
      <c r="K21" s="28"/>
      <c r="L21" s="29" t="str">
        <f>IF(D21="", "", IF(COUNTIF(リスト①!$B$2:$E$49, D21)&gt;=1, "光熱費", ""))</f>
        <v/>
      </c>
      <c r="M21" s="28"/>
      <c r="N21" s="28"/>
      <c r="O21" s="28"/>
      <c r="P21" s="28"/>
      <c r="Q21" s="28"/>
      <c r="R21" s="28"/>
      <c r="S21" s="30">
        <f t="shared" si="0"/>
        <v>0</v>
      </c>
      <c r="T21" s="31">
        <f t="shared" si="13"/>
        <v>0</v>
      </c>
      <c r="U21" s="29" t="str">
        <f>IF(D21="", "", VLOOKUP(D21, リスト①!$B$2:$E$49, 3, FALSE))</f>
        <v/>
      </c>
      <c r="V21" s="28"/>
      <c r="W21" s="28"/>
      <c r="X21" s="28"/>
      <c r="Y21" s="28"/>
      <c r="Z21" s="28"/>
      <c r="AA21" s="28"/>
      <c r="AB21" s="30">
        <f t="shared" si="1"/>
        <v>0</v>
      </c>
      <c r="AC21" s="31">
        <f t="shared" si="4"/>
        <v>0</v>
      </c>
      <c r="AD21" s="29" t="str">
        <f>IF(D21="", "", VLOOKUP(D21, リスト①!$B$2:$E$49, 4, FALSE))</f>
        <v/>
      </c>
      <c r="AE21" s="28"/>
      <c r="AF21" s="28"/>
      <c r="AG21" s="28"/>
      <c r="AH21" s="28"/>
      <c r="AI21" s="28"/>
      <c r="AJ21" s="28"/>
      <c r="AK21" s="30">
        <f t="shared" si="2"/>
        <v>0</v>
      </c>
      <c r="AL21" s="31">
        <f t="shared" si="5"/>
        <v>0</v>
      </c>
      <c r="AM21" s="32">
        <f t="shared" si="6"/>
        <v>0</v>
      </c>
      <c r="AN21" s="33">
        <f t="shared" si="7"/>
        <v>0</v>
      </c>
      <c r="AO21" s="34"/>
      <c r="AP21" s="35"/>
      <c r="AQ21" s="35"/>
      <c r="AR21" s="34"/>
      <c r="AS21" s="28"/>
      <c r="AT21" s="28"/>
      <c r="AU21" s="34"/>
      <c r="AV21" s="28"/>
      <c r="AW21" s="43"/>
      <c r="AX21" s="38" t="str">
        <f>IFERROR(VLOOKUP(D21,リスト①!$B$2:$F$36,5, FALSE), "")</f>
        <v/>
      </c>
      <c r="AY21" s="39" t="str">
        <f t="shared" si="3"/>
        <v/>
      </c>
      <c r="AZ21" s="40" t="str" cm="1">
        <f t="array" ref="AZ21">IF(ISBLANK(D21),"",IF(ISNUMBER(MATCH(D21,リスト①!$B$37:$B$49,0)),IF(COUNTIF(F21:K21,"〇")&gt;1,"error",INDEX(リスト①!$B$37:$N$49,MATCH(D21,リスト①!$B$37:$B$49,0),IF(COUNTIF(F21:K21,"〇")=0,5,MATCH("〇",F21:K21,0)+4))),AX21*AY21))</f>
        <v/>
      </c>
      <c r="BA21" s="41">
        <f t="shared" si="8"/>
        <v>0</v>
      </c>
      <c r="BB21" s="41">
        <f t="shared" si="9"/>
        <v>0</v>
      </c>
      <c r="BC21" s="41">
        <f t="shared" si="14"/>
        <v>0</v>
      </c>
      <c r="BD21" s="41">
        <f t="shared" si="11"/>
        <v>0</v>
      </c>
      <c r="BE21" s="41">
        <f t="shared" si="12"/>
        <v>0</v>
      </c>
    </row>
    <row r="22" spans="2:57" ht="30" customHeight="1">
      <c r="B22" s="25">
        <v>14</v>
      </c>
      <c r="C22" s="36"/>
      <c r="D22" s="36"/>
      <c r="E22" s="42"/>
      <c r="F22" s="28"/>
      <c r="G22" s="28"/>
      <c r="H22" s="28"/>
      <c r="I22" s="28"/>
      <c r="J22" s="28"/>
      <c r="K22" s="28"/>
      <c r="L22" s="29" t="str">
        <f>IF(D22="", "", IF(COUNTIF(リスト①!$B$2:$E$49, D22)&gt;=1, "光熱費", ""))</f>
        <v/>
      </c>
      <c r="M22" s="28"/>
      <c r="N22" s="28"/>
      <c r="O22" s="28"/>
      <c r="P22" s="28"/>
      <c r="Q22" s="28"/>
      <c r="R22" s="28"/>
      <c r="S22" s="30">
        <f t="shared" si="0"/>
        <v>0</v>
      </c>
      <c r="T22" s="31">
        <f t="shared" si="13"/>
        <v>0</v>
      </c>
      <c r="U22" s="29" t="str">
        <f>IF(D22="", "", VLOOKUP(D22, リスト①!$B$2:$E$49, 3, FALSE))</f>
        <v/>
      </c>
      <c r="V22" s="28"/>
      <c r="W22" s="28"/>
      <c r="X22" s="28"/>
      <c r="Y22" s="28"/>
      <c r="Z22" s="28"/>
      <c r="AA22" s="28"/>
      <c r="AB22" s="30">
        <f t="shared" si="1"/>
        <v>0</v>
      </c>
      <c r="AC22" s="31">
        <f t="shared" si="4"/>
        <v>0</v>
      </c>
      <c r="AD22" s="29" t="str">
        <f>IF(D22="", "", VLOOKUP(D22, リスト①!$B$2:$E$49, 4, FALSE))</f>
        <v/>
      </c>
      <c r="AE22" s="28"/>
      <c r="AF22" s="28"/>
      <c r="AG22" s="28"/>
      <c r="AH22" s="28"/>
      <c r="AI22" s="28"/>
      <c r="AJ22" s="28"/>
      <c r="AK22" s="30">
        <f t="shared" si="2"/>
        <v>0</v>
      </c>
      <c r="AL22" s="31">
        <f t="shared" si="5"/>
        <v>0</v>
      </c>
      <c r="AM22" s="32">
        <f t="shared" si="6"/>
        <v>0</v>
      </c>
      <c r="AN22" s="33">
        <f t="shared" si="7"/>
        <v>0</v>
      </c>
      <c r="AO22" s="34"/>
      <c r="AP22" s="35"/>
      <c r="AQ22" s="35"/>
      <c r="AR22" s="34"/>
      <c r="AS22" s="28"/>
      <c r="AT22" s="28"/>
      <c r="AU22" s="34"/>
      <c r="AV22" s="28"/>
      <c r="AW22" s="43"/>
      <c r="AX22" s="38" t="str">
        <f>IFERROR(VLOOKUP(D22,リスト①!$B$2:$F$36,5, FALSE), "")</f>
        <v/>
      </c>
      <c r="AY22" s="39" t="str">
        <f t="shared" si="3"/>
        <v/>
      </c>
      <c r="AZ22" s="40" t="str" cm="1">
        <f t="array" ref="AZ22">IF(ISBLANK(D22),"",IF(ISNUMBER(MATCH(D22,リスト①!$B$37:$B$49,0)),IF(COUNTIF(F22:K22,"〇")&gt;1,"error",INDEX(リスト①!$B$37:$N$49,MATCH(D22,リスト①!$B$37:$B$49,0),IF(COUNTIF(F22:K22,"〇")=0,5,MATCH("〇",F22:K22,0)+4))),AX22*AY22))</f>
        <v/>
      </c>
      <c r="BA22" s="41">
        <f t="shared" si="8"/>
        <v>0</v>
      </c>
      <c r="BB22" s="41">
        <f t="shared" si="9"/>
        <v>0</v>
      </c>
      <c r="BC22" s="41">
        <f t="shared" si="14"/>
        <v>0</v>
      </c>
      <c r="BD22" s="41">
        <f t="shared" si="11"/>
        <v>0</v>
      </c>
      <c r="BE22" s="41">
        <f t="shared" si="12"/>
        <v>0</v>
      </c>
    </row>
    <row r="23" spans="2:57" ht="30" customHeight="1">
      <c r="B23" s="25">
        <v>15</v>
      </c>
      <c r="C23" s="36"/>
      <c r="D23" s="36"/>
      <c r="E23" s="42"/>
      <c r="F23" s="28"/>
      <c r="G23" s="28"/>
      <c r="H23" s="28"/>
      <c r="I23" s="28"/>
      <c r="J23" s="28"/>
      <c r="K23" s="28"/>
      <c r="L23" s="29" t="str">
        <f>IF(D23="", "", IF(COUNTIF(リスト①!$B$2:$E$49, D23)&gt;=1, "光熱費", ""))</f>
        <v/>
      </c>
      <c r="M23" s="28"/>
      <c r="N23" s="28"/>
      <c r="O23" s="28"/>
      <c r="P23" s="28"/>
      <c r="Q23" s="28"/>
      <c r="R23" s="28"/>
      <c r="S23" s="30">
        <f t="shared" si="0"/>
        <v>0</v>
      </c>
      <c r="T23" s="31">
        <f t="shared" si="13"/>
        <v>0</v>
      </c>
      <c r="U23" s="29" t="str">
        <f>IF(D23="", "", VLOOKUP(D23, リスト①!$B$2:$E$49, 3, FALSE))</f>
        <v/>
      </c>
      <c r="V23" s="28"/>
      <c r="W23" s="28"/>
      <c r="X23" s="28"/>
      <c r="Y23" s="28"/>
      <c r="Z23" s="28"/>
      <c r="AA23" s="28"/>
      <c r="AB23" s="30">
        <f t="shared" si="1"/>
        <v>0</v>
      </c>
      <c r="AC23" s="31">
        <f t="shared" si="4"/>
        <v>0</v>
      </c>
      <c r="AD23" s="29" t="str">
        <f>IF(D23="", "", VLOOKUP(D23, リスト①!$B$2:$E$49, 4, FALSE))</f>
        <v/>
      </c>
      <c r="AE23" s="28"/>
      <c r="AF23" s="28"/>
      <c r="AG23" s="28"/>
      <c r="AH23" s="28"/>
      <c r="AI23" s="28"/>
      <c r="AJ23" s="28"/>
      <c r="AK23" s="30">
        <f t="shared" si="2"/>
        <v>0</v>
      </c>
      <c r="AL23" s="31">
        <f t="shared" si="5"/>
        <v>0</v>
      </c>
      <c r="AM23" s="32">
        <f t="shared" si="6"/>
        <v>0</v>
      </c>
      <c r="AN23" s="33">
        <f t="shared" si="7"/>
        <v>0</v>
      </c>
      <c r="AO23" s="34"/>
      <c r="AP23" s="35"/>
      <c r="AQ23" s="35"/>
      <c r="AR23" s="34"/>
      <c r="AS23" s="28"/>
      <c r="AT23" s="28"/>
      <c r="AU23" s="34"/>
      <c r="AV23" s="28"/>
      <c r="AW23" s="43"/>
      <c r="AX23" s="38" t="str">
        <f>IFERROR(VLOOKUP(D23,リスト①!$B$2:$F$36,5, FALSE), "")</f>
        <v/>
      </c>
      <c r="AY23" s="39" t="str">
        <f t="shared" si="3"/>
        <v/>
      </c>
      <c r="AZ23" s="40" t="str" cm="1">
        <f t="array" ref="AZ23">IF(ISBLANK(D23),"",IF(ISNUMBER(MATCH(D23,リスト①!$B$37:$B$49,0)),IF(COUNTIF(F23:K23,"〇")&gt;1,"error",INDEX(リスト①!$B$37:$N$49,MATCH(D23,リスト①!$B$37:$B$49,0),IF(COUNTIF(F23:K23,"〇")=0,5,MATCH("〇",F23:K23,0)+4))),AX23*AY23))</f>
        <v/>
      </c>
      <c r="BA23" s="41">
        <f t="shared" si="8"/>
        <v>0</v>
      </c>
      <c r="BB23" s="41">
        <f t="shared" si="9"/>
        <v>0</v>
      </c>
      <c r="BC23" s="41">
        <f t="shared" si="14"/>
        <v>0</v>
      </c>
      <c r="BD23" s="41">
        <f t="shared" si="11"/>
        <v>0</v>
      </c>
      <c r="BE23" s="41">
        <f t="shared" si="12"/>
        <v>0</v>
      </c>
    </row>
    <row r="24" spans="2:57" ht="30" customHeight="1">
      <c r="B24" s="25">
        <v>16</v>
      </c>
      <c r="C24" s="36"/>
      <c r="D24" s="36"/>
      <c r="E24" s="42"/>
      <c r="F24" s="28"/>
      <c r="G24" s="28"/>
      <c r="H24" s="28"/>
      <c r="I24" s="28"/>
      <c r="J24" s="28"/>
      <c r="K24" s="28"/>
      <c r="L24" s="29" t="str">
        <f>IF(D24="", "", IF(COUNTIF(リスト①!$B$2:$E$49, D24)&gt;=1, "光熱費", ""))</f>
        <v/>
      </c>
      <c r="M24" s="28"/>
      <c r="N24" s="28"/>
      <c r="O24" s="28"/>
      <c r="P24" s="28"/>
      <c r="Q24" s="28"/>
      <c r="R24" s="28"/>
      <c r="S24" s="30">
        <f t="shared" si="0"/>
        <v>0</v>
      </c>
      <c r="T24" s="31">
        <f t="shared" si="13"/>
        <v>0</v>
      </c>
      <c r="U24" s="29" t="str">
        <f>IF(D24="", "", VLOOKUP(D24, リスト①!$B$2:$E$49, 3, FALSE))</f>
        <v/>
      </c>
      <c r="V24" s="28"/>
      <c r="W24" s="28"/>
      <c r="X24" s="28"/>
      <c r="Y24" s="28"/>
      <c r="Z24" s="28"/>
      <c r="AA24" s="28"/>
      <c r="AB24" s="30">
        <f t="shared" si="1"/>
        <v>0</v>
      </c>
      <c r="AC24" s="31">
        <f t="shared" si="4"/>
        <v>0</v>
      </c>
      <c r="AD24" s="29" t="str">
        <f>IF(D24="", "", VLOOKUP(D24, リスト①!$B$2:$E$49, 4, FALSE))</f>
        <v/>
      </c>
      <c r="AE24" s="28"/>
      <c r="AF24" s="28"/>
      <c r="AG24" s="28"/>
      <c r="AH24" s="28"/>
      <c r="AI24" s="28"/>
      <c r="AJ24" s="28"/>
      <c r="AK24" s="30">
        <f t="shared" si="2"/>
        <v>0</v>
      </c>
      <c r="AL24" s="31">
        <f t="shared" si="5"/>
        <v>0</v>
      </c>
      <c r="AM24" s="32">
        <f t="shared" si="6"/>
        <v>0</v>
      </c>
      <c r="AN24" s="33">
        <f t="shared" si="7"/>
        <v>0</v>
      </c>
      <c r="AO24" s="34"/>
      <c r="AP24" s="35"/>
      <c r="AQ24" s="35"/>
      <c r="AR24" s="34"/>
      <c r="AS24" s="28"/>
      <c r="AT24" s="28"/>
      <c r="AU24" s="34"/>
      <c r="AV24" s="28"/>
      <c r="AW24" s="43"/>
      <c r="AX24" s="38" t="str">
        <f>IFERROR(VLOOKUP(D24,リスト①!$B$2:$F$36,5, FALSE), "")</f>
        <v/>
      </c>
      <c r="AY24" s="39" t="str">
        <f t="shared" si="3"/>
        <v/>
      </c>
      <c r="AZ24" s="40" t="str" cm="1">
        <f t="array" ref="AZ24">IF(ISBLANK(D24),"",IF(ISNUMBER(MATCH(D24,リスト①!$B$37:$B$49,0)),IF(COUNTIF(F24:K24,"〇")&gt;1,"error",INDEX(リスト①!$B$37:$N$49,MATCH(D24,リスト①!$B$37:$B$49,0),IF(COUNTIF(F24:K24,"〇")=0,5,MATCH("〇",F24:K24,0)+4))),AX24*AY24))</f>
        <v/>
      </c>
      <c r="BA24" s="41">
        <f t="shared" si="8"/>
        <v>0</v>
      </c>
      <c r="BB24" s="41">
        <f t="shared" si="9"/>
        <v>0</v>
      </c>
      <c r="BC24" s="41">
        <f t="shared" si="14"/>
        <v>0</v>
      </c>
      <c r="BD24" s="41">
        <f t="shared" si="11"/>
        <v>0</v>
      </c>
      <c r="BE24" s="41">
        <f t="shared" si="12"/>
        <v>0</v>
      </c>
    </row>
    <row r="25" spans="2:57" ht="30" customHeight="1">
      <c r="B25" s="25">
        <v>17</v>
      </c>
      <c r="C25" s="36"/>
      <c r="D25" s="36"/>
      <c r="E25" s="42"/>
      <c r="F25" s="28"/>
      <c r="G25" s="28"/>
      <c r="H25" s="28"/>
      <c r="I25" s="28"/>
      <c r="J25" s="28"/>
      <c r="K25" s="28"/>
      <c r="L25" s="29" t="str">
        <f>IF(D25="", "", IF(COUNTIF(リスト①!$B$2:$E$49, D25)&gt;=1, "光熱費", ""))</f>
        <v/>
      </c>
      <c r="M25" s="28"/>
      <c r="N25" s="28"/>
      <c r="O25" s="28"/>
      <c r="P25" s="28"/>
      <c r="Q25" s="28"/>
      <c r="R25" s="28"/>
      <c r="S25" s="30">
        <f t="shared" si="0"/>
        <v>0</v>
      </c>
      <c r="T25" s="31">
        <f t="shared" si="13"/>
        <v>0</v>
      </c>
      <c r="U25" s="29" t="str">
        <f>IF(D25="", "", VLOOKUP(D25, リスト①!$B$2:$E$49, 3, FALSE))</f>
        <v/>
      </c>
      <c r="V25" s="28"/>
      <c r="W25" s="28"/>
      <c r="X25" s="28"/>
      <c r="Y25" s="28"/>
      <c r="Z25" s="28"/>
      <c r="AA25" s="28"/>
      <c r="AB25" s="30">
        <f t="shared" si="1"/>
        <v>0</v>
      </c>
      <c r="AC25" s="31">
        <f t="shared" si="4"/>
        <v>0</v>
      </c>
      <c r="AD25" s="29" t="str">
        <f>IF(D25="", "", VLOOKUP(D25, リスト①!$B$2:$E$49, 4, FALSE))</f>
        <v/>
      </c>
      <c r="AE25" s="28"/>
      <c r="AF25" s="28"/>
      <c r="AG25" s="28"/>
      <c r="AH25" s="28"/>
      <c r="AI25" s="28"/>
      <c r="AJ25" s="28"/>
      <c r="AK25" s="30">
        <f t="shared" si="2"/>
        <v>0</v>
      </c>
      <c r="AL25" s="31">
        <f t="shared" si="5"/>
        <v>0</v>
      </c>
      <c r="AM25" s="32">
        <f t="shared" si="6"/>
        <v>0</v>
      </c>
      <c r="AN25" s="33">
        <f t="shared" si="7"/>
        <v>0</v>
      </c>
      <c r="AO25" s="34"/>
      <c r="AP25" s="35"/>
      <c r="AQ25" s="35"/>
      <c r="AR25" s="34"/>
      <c r="AS25" s="28"/>
      <c r="AT25" s="28"/>
      <c r="AU25" s="34"/>
      <c r="AV25" s="28"/>
      <c r="AW25" s="43"/>
      <c r="AX25" s="38" t="str">
        <f>IFERROR(VLOOKUP(D25,リスト①!$B$2:$F$36,5, FALSE), "")</f>
        <v/>
      </c>
      <c r="AY25" s="39" t="str">
        <f t="shared" si="3"/>
        <v/>
      </c>
      <c r="AZ25" s="40" t="str" cm="1">
        <f t="array" ref="AZ25">IF(ISBLANK(D25),"",IF(ISNUMBER(MATCH(D25,リスト①!$B$37:$B$49,0)),IF(COUNTIF(F25:K25,"〇")&gt;1,"error",INDEX(リスト①!$B$37:$N$49,MATCH(D25,リスト①!$B$37:$B$49,0),IF(COUNTIF(F25:K25,"〇")=0,5,MATCH("〇",F25:K25,0)+4))),AX25*AY25))</f>
        <v/>
      </c>
      <c r="BA25" s="41">
        <f t="shared" si="8"/>
        <v>0</v>
      </c>
      <c r="BB25" s="41">
        <f t="shared" si="9"/>
        <v>0</v>
      </c>
      <c r="BC25" s="41">
        <f t="shared" si="14"/>
        <v>0</v>
      </c>
      <c r="BD25" s="41">
        <f t="shared" si="11"/>
        <v>0</v>
      </c>
      <c r="BE25" s="41">
        <f t="shared" si="12"/>
        <v>0</v>
      </c>
    </row>
    <row r="26" spans="2:57" ht="30" customHeight="1">
      <c r="B26" s="25">
        <v>18</v>
      </c>
      <c r="C26" s="36"/>
      <c r="D26" s="36"/>
      <c r="E26" s="42"/>
      <c r="F26" s="28"/>
      <c r="G26" s="28"/>
      <c r="H26" s="28"/>
      <c r="I26" s="28"/>
      <c r="J26" s="28"/>
      <c r="K26" s="28"/>
      <c r="L26" s="29" t="str">
        <f>IF(D26="", "", IF(COUNTIF(リスト①!$B$2:$E$49, D26)&gt;=1, "光熱費", ""))</f>
        <v/>
      </c>
      <c r="M26" s="28"/>
      <c r="N26" s="28"/>
      <c r="O26" s="28"/>
      <c r="P26" s="28"/>
      <c r="Q26" s="28"/>
      <c r="R26" s="28"/>
      <c r="S26" s="30">
        <f t="shared" si="0"/>
        <v>0</v>
      </c>
      <c r="T26" s="31">
        <f t="shared" si="13"/>
        <v>0</v>
      </c>
      <c r="U26" s="29" t="str">
        <f>IF(D26="", "", VLOOKUP(D26, リスト①!$B$2:$E$49, 3, FALSE))</f>
        <v/>
      </c>
      <c r="V26" s="28"/>
      <c r="W26" s="28"/>
      <c r="X26" s="28"/>
      <c r="Y26" s="28"/>
      <c r="Z26" s="28"/>
      <c r="AA26" s="28"/>
      <c r="AB26" s="30">
        <f t="shared" si="1"/>
        <v>0</v>
      </c>
      <c r="AC26" s="31">
        <f t="shared" si="4"/>
        <v>0</v>
      </c>
      <c r="AD26" s="29" t="str">
        <f>IF(D26="", "", VLOOKUP(D26, リスト①!$B$2:$E$49, 4, FALSE))</f>
        <v/>
      </c>
      <c r="AE26" s="28"/>
      <c r="AF26" s="28"/>
      <c r="AG26" s="28"/>
      <c r="AH26" s="28"/>
      <c r="AI26" s="28"/>
      <c r="AJ26" s="28"/>
      <c r="AK26" s="30">
        <f t="shared" si="2"/>
        <v>0</v>
      </c>
      <c r="AL26" s="31">
        <f t="shared" si="5"/>
        <v>0</v>
      </c>
      <c r="AM26" s="32">
        <f t="shared" si="6"/>
        <v>0</v>
      </c>
      <c r="AN26" s="33">
        <f t="shared" si="7"/>
        <v>0</v>
      </c>
      <c r="AO26" s="34"/>
      <c r="AP26" s="35"/>
      <c r="AQ26" s="35"/>
      <c r="AR26" s="34"/>
      <c r="AS26" s="28"/>
      <c r="AT26" s="28"/>
      <c r="AU26" s="34"/>
      <c r="AV26" s="28"/>
      <c r="AW26" s="43"/>
      <c r="AX26" s="38" t="str">
        <f>IFERROR(VLOOKUP(D26,リスト①!$B$2:$F$36,5, FALSE), "")</f>
        <v/>
      </c>
      <c r="AY26" s="39" t="str">
        <f t="shared" si="3"/>
        <v/>
      </c>
      <c r="AZ26" s="40" t="str" cm="1">
        <f t="array" ref="AZ26">IF(ISBLANK(D26),"",IF(ISNUMBER(MATCH(D26,リスト①!$B$37:$B$49,0)),IF(COUNTIF(F26:K26,"〇")&gt;1,"error",INDEX(リスト①!$B$37:$N$49,MATCH(D26,リスト①!$B$37:$B$49,0),IF(COUNTIF(F26:K26,"〇")=0,5,MATCH("〇",F26:K26,0)+4))),AX26*AY26))</f>
        <v/>
      </c>
      <c r="BA26" s="41">
        <f t="shared" si="8"/>
        <v>0</v>
      </c>
      <c r="BB26" s="41">
        <f t="shared" si="9"/>
        <v>0</v>
      </c>
      <c r="BC26" s="41">
        <f t="shared" si="14"/>
        <v>0</v>
      </c>
      <c r="BD26" s="41">
        <f t="shared" si="11"/>
        <v>0</v>
      </c>
      <c r="BE26" s="41">
        <f t="shared" si="12"/>
        <v>0</v>
      </c>
    </row>
    <row r="27" spans="2:57" ht="30" customHeight="1">
      <c r="B27" s="25">
        <v>19</v>
      </c>
      <c r="C27" s="36"/>
      <c r="D27" s="36"/>
      <c r="E27" s="42"/>
      <c r="F27" s="28"/>
      <c r="G27" s="28"/>
      <c r="H27" s="28"/>
      <c r="I27" s="28"/>
      <c r="J27" s="28"/>
      <c r="K27" s="28"/>
      <c r="L27" s="29" t="str">
        <f>IF(D27="", "", IF(COUNTIF(リスト①!$B$2:$E$49, D27)&gt;=1, "光熱費", ""))</f>
        <v/>
      </c>
      <c r="M27" s="28"/>
      <c r="N27" s="28"/>
      <c r="O27" s="28"/>
      <c r="P27" s="28"/>
      <c r="Q27" s="28"/>
      <c r="R27" s="28"/>
      <c r="S27" s="30">
        <f t="shared" si="0"/>
        <v>0</v>
      </c>
      <c r="T27" s="31">
        <f t="shared" si="13"/>
        <v>0</v>
      </c>
      <c r="U27" s="29" t="str">
        <f>IF(D27="", "", VLOOKUP(D27, リスト①!$B$2:$E$49, 3, FALSE))</f>
        <v/>
      </c>
      <c r="V27" s="28"/>
      <c r="W27" s="28"/>
      <c r="X27" s="28"/>
      <c r="Y27" s="28"/>
      <c r="Z27" s="28"/>
      <c r="AA27" s="28"/>
      <c r="AB27" s="30">
        <f t="shared" si="1"/>
        <v>0</v>
      </c>
      <c r="AC27" s="31">
        <f t="shared" si="4"/>
        <v>0</v>
      </c>
      <c r="AD27" s="29" t="str">
        <f>IF(D27="", "", VLOOKUP(D27, リスト①!$B$2:$E$49, 4, FALSE))</f>
        <v/>
      </c>
      <c r="AE27" s="28"/>
      <c r="AF27" s="28"/>
      <c r="AG27" s="28"/>
      <c r="AH27" s="28"/>
      <c r="AI27" s="28"/>
      <c r="AJ27" s="28"/>
      <c r="AK27" s="30">
        <f t="shared" si="2"/>
        <v>0</v>
      </c>
      <c r="AL27" s="31">
        <f t="shared" si="5"/>
        <v>0</v>
      </c>
      <c r="AM27" s="32">
        <f t="shared" si="6"/>
        <v>0</v>
      </c>
      <c r="AN27" s="33">
        <f t="shared" si="7"/>
        <v>0</v>
      </c>
      <c r="AO27" s="34"/>
      <c r="AP27" s="35"/>
      <c r="AQ27" s="35"/>
      <c r="AR27" s="34"/>
      <c r="AS27" s="28"/>
      <c r="AT27" s="28"/>
      <c r="AU27" s="34"/>
      <c r="AV27" s="28"/>
      <c r="AW27" s="43"/>
      <c r="AX27" s="38" t="str">
        <f>IFERROR(VLOOKUP(D27,リスト①!$B$2:$F$36,5, FALSE), "")</f>
        <v/>
      </c>
      <c r="AY27" s="39" t="str">
        <f t="shared" si="3"/>
        <v/>
      </c>
      <c r="AZ27" s="40" t="str" cm="1">
        <f t="array" ref="AZ27">IF(ISBLANK(D27),"",IF(ISNUMBER(MATCH(D27,リスト①!$B$37:$B$49,0)),IF(COUNTIF(F27:K27,"〇")&gt;1,"error",INDEX(リスト①!$B$37:$N$49,MATCH(D27,リスト①!$B$37:$B$49,0),IF(COUNTIF(F27:K27,"〇")=0,5,MATCH("〇",F27:K27,0)+4))),AX27*AY27))</f>
        <v/>
      </c>
      <c r="BA27" s="41">
        <f t="shared" si="8"/>
        <v>0</v>
      </c>
      <c r="BB27" s="41">
        <f t="shared" si="9"/>
        <v>0</v>
      </c>
      <c r="BC27" s="41">
        <f t="shared" si="14"/>
        <v>0</v>
      </c>
      <c r="BD27" s="41">
        <f t="shared" si="11"/>
        <v>0</v>
      </c>
      <c r="BE27" s="41">
        <f t="shared" si="12"/>
        <v>0</v>
      </c>
    </row>
    <row r="28" spans="2:57" ht="30" customHeight="1">
      <c r="B28" s="25">
        <v>20</v>
      </c>
      <c r="C28" s="36"/>
      <c r="D28" s="36"/>
      <c r="E28" s="42"/>
      <c r="F28" s="28"/>
      <c r="G28" s="28"/>
      <c r="H28" s="28"/>
      <c r="I28" s="28"/>
      <c r="J28" s="28"/>
      <c r="K28" s="28"/>
      <c r="L28" s="29" t="str">
        <f>IF(D28="", "", IF(COUNTIF(リスト①!$B$2:$E$49, D28)&gt;=1, "光熱費", ""))</f>
        <v/>
      </c>
      <c r="M28" s="28"/>
      <c r="N28" s="28"/>
      <c r="O28" s="28"/>
      <c r="P28" s="28"/>
      <c r="Q28" s="28"/>
      <c r="R28" s="28"/>
      <c r="S28" s="30">
        <f t="shared" si="0"/>
        <v>0</v>
      </c>
      <c r="T28" s="31">
        <f t="shared" si="13"/>
        <v>0</v>
      </c>
      <c r="U28" s="29" t="str">
        <f>IF(D28="", "", VLOOKUP(D28, リスト①!$B$2:$E$49, 3, FALSE))</f>
        <v/>
      </c>
      <c r="V28" s="28"/>
      <c r="W28" s="28"/>
      <c r="X28" s="28"/>
      <c r="Y28" s="28"/>
      <c r="Z28" s="28"/>
      <c r="AA28" s="28"/>
      <c r="AB28" s="30">
        <f t="shared" si="1"/>
        <v>0</v>
      </c>
      <c r="AC28" s="31">
        <f t="shared" si="4"/>
        <v>0</v>
      </c>
      <c r="AD28" s="29" t="str">
        <f>IF(D28="", "", VLOOKUP(D28, リスト①!$B$2:$E$49, 4, FALSE))</f>
        <v/>
      </c>
      <c r="AE28" s="28"/>
      <c r="AF28" s="28"/>
      <c r="AG28" s="28"/>
      <c r="AH28" s="28"/>
      <c r="AI28" s="28"/>
      <c r="AJ28" s="28"/>
      <c r="AK28" s="30">
        <f t="shared" si="2"/>
        <v>0</v>
      </c>
      <c r="AL28" s="31">
        <f t="shared" si="5"/>
        <v>0</v>
      </c>
      <c r="AM28" s="32">
        <f t="shared" si="6"/>
        <v>0</v>
      </c>
      <c r="AN28" s="33">
        <f t="shared" si="7"/>
        <v>0</v>
      </c>
      <c r="AO28" s="34"/>
      <c r="AP28" s="35"/>
      <c r="AQ28" s="35"/>
      <c r="AR28" s="34"/>
      <c r="AS28" s="28"/>
      <c r="AT28" s="28"/>
      <c r="AU28" s="34"/>
      <c r="AV28" s="28"/>
      <c r="AW28" s="43"/>
      <c r="AX28" s="38" t="str">
        <f>IFERROR(VLOOKUP(D28,リスト①!$B$2:$F$36,5, FALSE), "")</f>
        <v/>
      </c>
      <c r="AY28" s="39" t="str">
        <f t="shared" si="3"/>
        <v/>
      </c>
      <c r="AZ28" s="40" t="str" cm="1">
        <f t="array" ref="AZ28">IF(ISBLANK(D28),"",IF(ISNUMBER(MATCH(D28,リスト①!$B$37:$B$49,0)),IF(COUNTIF(F28:K28,"〇")&gt;1,"error",INDEX(リスト①!$B$37:$N$49,MATCH(D28,リスト①!$B$37:$B$49,0),IF(COUNTIF(F28:K28,"〇")=0,5,MATCH("〇",F28:K28,0)+4))),AX28*AY28))</f>
        <v/>
      </c>
      <c r="BA28" s="41">
        <f t="shared" si="8"/>
        <v>0</v>
      </c>
      <c r="BB28" s="41">
        <f t="shared" si="9"/>
        <v>0</v>
      </c>
      <c r="BC28" s="41">
        <f t="shared" si="14"/>
        <v>0</v>
      </c>
      <c r="BD28" s="41">
        <f t="shared" si="11"/>
        <v>0</v>
      </c>
      <c r="BE28" s="41">
        <f t="shared" si="12"/>
        <v>0</v>
      </c>
    </row>
    <row r="29" spans="2:57" ht="30" customHeight="1">
      <c r="B29" s="25">
        <v>21</v>
      </c>
      <c r="C29" s="36"/>
      <c r="D29" s="36"/>
      <c r="E29" s="42"/>
      <c r="F29" s="28"/>
      <c r="G29" s="28"/>
      <c r="H29" s="28"/>
      <c r="I29" s="28"/>
      <c r="J29" s="28"/>
      <c r="K29" s="28"/>
      <c r="L29" s="29" t="str">
        <f>IF(D29="", "", IF(COUNTIF(リスト①!$B$2:$E$49, D29)&gt;=1, "光熱費", ""))</f>
        <v/>
      </c>
      <c r="M29" s="28"/>
      <c r="N29" s="28"/>
      <c r="O29" s="28"/>
      <c r="P29" s="28"/>
      <c r="Q29" s="28"/>
      <c r="R29" s="28"/>
      <c r="S29" s="30">
        <f t="shared" si="0"/>
        <v>0</v>
      </c>
      <c r="T29" s="31">
        <f t="shared" si="13"/>
        <v>0</v>
      </c>
      <c r="U29" s="29" t="str">
        <f>IF(D29="", "", VLOOKUP(D29, リスト①!$B$2:$E$49, 3, FALSE))</f>
        <v/>
      </c>
      <c r="V29" s="28"/>
      <c r="W29" s="28"/>
      <c r="X29" s="28"/>
      <c r="Y29" s="28"/>
      <c r="Z29" s="28"/>
      <c r="AA29" s="28"/>
      <c r="AB29" s="30">
        <f t="shared" si="1"/>
        <v>0</v>
      </c>
      <c r="AC29" s="31">
        <f t="shared" si="4"/>
        <v>0</v>
      </c>
      <c r="AD29" s="29" t="str">
        <f>IF(D29="", "", VLOOKUP(D29, リスト①!$B$2:$E$49, 4, FALSE))</f>
        <v/>
      </c>
      <c r="AE29" s="28"/>
      <c r="AF29" s="28"/>
      <c r="AG29" s="28"/>
      <c r="AH29" s="28"/>
      <c r="AI29" s="28"/>
      <c r="AJ29" s="28"/>
      <c r="AK29" s="30">
        <f t="shared" si="2"/>
        <v>0</v>
      </c>
      <c r="AL29" s="31">
        <f t="shared" si="5"/>
        <v>0</v>
      </c>
      <c r="AM29" s="32">
        <f t="shared" si="6"/>
        <v>0</v>
      </c>
      <c r="AN29" s="33">
        <f t="shared" si="7"/>
        <v>0</v>
      </c>
      <c r="AO29" s="34"/>
      <c r="AP29" s="35"/>
      <c r="AQ29" s="35"/>
      <c r="AR29" s="34"/>
      <c r="AS29" s="28"/>
      <c r="AT29" s="28"/>
      <c r="AU29" s="34"/>
      <c r="AV29" s="28"/>
      <c r="AW29" s="43"/>
      <c r="AX29" s="38" t="str">
        <f>IFERROR(VLOOKUP(D29,リスト①!$B$2:$F$36,5, FALSE), "")</f>
        <v/>
      </c>
      <c r="AY29" s="39" t="str">
        <f t="shared" si="3"/>
        <v/>
      </c>
      <c r="AZ29" s="40" t="str" cm="1">
        <f t="array" ref="AZ29">IF(ISBLANK(D29),"",IF(ISNUMBER(MATCH(D29,リスト①!$B$37:$B$49,0)),IF(COUNTIF(F29:K29,"〇")&gt;1,"error",INDEX(リスト①!$B$37:$N$49,MATCH(D29,リスト①!$B$37:$B$49,0),IF(COUNTIF(F29:K29,"〇")=0,5,MATCH("〇",F29:K29,0)+4))),AX29*AY29))</f>
        <v/>
      </c>
      <c r="BA29" s="41">
        <f t="shared" si="8"/>
        <v>0</v>
      </c>
      <c r="BB29" s="41">
        <f t="shared" si="9"/>
        <v>0</v>
      </c>
      <c r="BC29" s="41">
        <f t="shared" si="14"/>
        <v>0</v>
      </c>
      <c r="BD29" s="41">
        <f t="shared" si="11"/>
        <v>0</v>
      </c>
      <c r="BE29" s="41">
        <f t="shared" si="12"/>
        <v>0</v>
      </c>
    </row>
    <row r="30" spans="2:57" ht="30" customHeight="1">
      <c r="B30" s="25">
        <v>22</v>
      </c>
      <c r="C30" s="36"/>
      <c r="D30" s="36"/>
      <c r="E30" s="42"/>
      <c r="F30" s="28"/>
      <c r="G30" s="28"/>
      <c r="H30" s="28"/>
      <c r="I30" s="28"/>
      <c r="J30" s="28"/>
      <c r="K30" s="28"/>
      <c r="L30" s="29" t="str">
        <f>IF(D30="", "", IF(COUNTIF(リスト①!$B$2:$E$49, D30)&gt;=1, "光熱費", ""))</f>
        <v/>
      </c>
      <c r="M30" s="28"/>
      <c r="N30" s="28"/>
      <c r="O30" s="28"/>
      <c r="P30" s="28"/>
      <c r="Q30" s="28"/>
      <c r="R30" s="28"/>
      <c r="S30" s="30">
        <f t="shared" si="0"/>
        <v>0</v>
      </c>
      <c r="T30" s="31">
        <f t="shared" si="13"/>
        <v>0</v>
      </c>
      <c r="U30" s="29" t="str">
        <f>IF(D30="", "", VLOOKUP(D30, リスト①!$B$2:$E$49, 3, FALSE))</f>
        <v/>
      </c>
      <c r="V30" s="28"/>
      <c r="W30" s="28"/>
      <c r="X30" s="28"/>
      <c r="Y30" s="28"/>
      <c r="Z30" s="28"/>
      <c r="AA30" s="28"/>
      <c r="AB30" s="30">
        <f t="shared" si="1"/>
        <v>0</v>
      </c>
      <c r="AC30" s="31">
        <f t="shared" si="4"/>
        <v>0</v>
      </c>
      <c r="AD30" s="29" t="str">
        <f>IF(D30="", "", VLOOKUP(D30, リスト①!$B$2:$E$49, 4, FALSE))</f>
        <v/>
      </c>
      <c r="AE30" s="28"/>
      <c r="AF30" s="28"/>
      <c r="AG30" s="28"/>
      <c r="AH30" s="28"/>
      <c r="AI30" s="28"/>
      <c r="AJ30" s="28"/>
      <c r="AK30" s="30">
        <f t="shared" si="2"/>
        <v>0</v>
      </c>
      <c r="AL30" s="31">
        <f t="shared" si="5"/>
        <v>0</v>
      </c>
      <c r="AM30" s="32">
        <f t="shared" si="6"/>
        <v>0</v>
      </c>
      <c r="AN30" s="33">
        <f t="shared" si="7"/>
        <v>0</v>
      </c>
      <c r="AO30" s="34"/>
      <c r="AP30" s="35"/>
      <c r="AQ30" s="35"/>
      <c r="AR30" s="34"/>
      <c r="AS30" s="28"/>
      <c r="AT30" s="28"/>
      <c r="AU30" s="34"/>
      <c r="AV30" s="28"/>
      <c r="AW30" s="43"/>
      <c r="AX30" s="38" t="str">
        <f>IFERROR(VLOOKUP(D30,リスト①!$B$2:$F$36,5, FALSE), "")</f>
        <v/>
      </c>
      <c r="AY30" s="39" t="str">
        <f t="shared" si="3"/>
        <v/>
      </c>
      <c r="AZ30" s="40" t="str" cm="1">
        <f t="array" ref="AZ30">IF(ISBLANK(D30),"",IF(ISNUMBER(MATCH(D30,リスト①!$B$37:$B$49,0)),IF(COUNTIF(F30:K30,"〇")&gt;1,"error",INDEX(リスト①!$B$37:$N$49,MATCH(D30,リスト①!$B$37:$B$49,0),IF(COUNTIF(F30:K30,"〇")=0,5,MATCH("〇",F30:K30,0)+4))),AX30*AY30))</f>
        <v/>
      </c>
      <c r="BA30" s="41">
        <f t="shared" si="8"/>
        <v>0</v>
      </c>
      <c r="BB30" s="41">
        <f t="shared" si="9"/>
        <v>0</v>
      </c>
      <c r="BC30" s="41">
        <f t="shared" si="14"/>
        <v>0</v>
      </c>
      <c r="BD30" s="41">
        <f t="shared" si="11"/>
        <v>0</v>
      </c>
      <c r="BE30" s="41">
        <f t="shared" si="12"/>
        <v>0</v>
      </c>
    </row>
    <row r="31" spans="2:57" ht="30" customHeight="1">
      <c r="B31" s="25">
        <v>23</v>
      </c>
      <c r="C31" s="36"/>
      <c r="D31" s="36"/>
      <c r="E31" s="42"/>
      <c r="F31" s="28"/>
      <c r="G31" s="28"/>
      <c r="H31" s="28"/>
      <c r="I31" s="28"/>
      <c r="J31" s="28"/>
      <c r="K31" s="28"/>
      <c r="L31" s="29" t="str">
        <f>IF(D31="", "", IF(COUNTIF(リスト①!$B$2:$E$49, D31)&gt;=1, "光熱費", ""))</f>
        <v/>
      </c>
      <c r="M31" s="28"/>
      <c r="N31" s="28"/>
      <c r="O31" s="28"/>
      <c r="P31" s="28"/>
      <c r="Q31" s="28"/>
      <c r="R31" s="28"/>
      <c r="S31" s="30">
        <f t="shared" si="0"/>
        <v>0</v>
      </c>
      <c r="T31" s="31">
        <f t="shared" si="13"/>
        <v>0</v>
      </c>
      <c r="U31" s="29" t="str">
        <f>IF(D31="", "", VLOOKUP(D31, リスト①!$B$2:$E$49, 3, FALSE))</f>
        <v/>
      </c>
      <c r="V31" s="28"/>
      <c r="W31" s="28"/>
      <c r="X31" s="28"/>
      <c r="Y31" s="28"/>
      <c r="Z31" s="28"/>
      <c r="AA31" s="28"/>
      <c r="AB31" s="30">
        <f t="shared" si="1"/>
        <v>0</v>
      </c>
      <c r="AC31" s="31">
        <f t="shared" si="4"/>
        <v>0</v>
      </c>
      <c r="AD31" s="29" t="str">
        <f>IF(D31="", "", VLOOKUP(D31, リスト①!$B$2:$E$49, 4, FALSE))</f>
        <v/>
      </c>
      <c r="AE31" s="28"/>
      <c r="AF31" s="28"/>
      <c r="AG31" s="28"/>
      <c r="AH31" s="28"/>
      <c r="AI31" s="28"/>
      <c r="AJ31" s="28"/>
      <c r="AK31" s="30">
        <f t="shared" si="2"/>
        <v>0</v>
      </c>
      <c r="AL31" s="31">
        <f t="shared" si="5"/>
        <v>0</v>
      </c>
      <c r="AM31" s="32">
        <f t="shared" si="6"/>
        <v>0</v>
      </c>
      <c r="AN31" s="33">
        <f t="shared" si="7"/>
        <v>0</v>
      </c>
      <c r="AO31" s="34"/>
      <c r="AP31" s="35"/>
      <c r="AQ31" s="35"/>
      <c r="AR31" s="34"/>
      <c r="AS31" s="28"/>
      <c r="AT31" s="28"/>
      <c r="AU31" s="34"/>
      <c r="AV31" s="28"/>
      <c r="AW31" s="43"/>
      <c r="AX31" s="38" t="str">
        <f>IFERROR(VLOOKUP(D31,リスト①!$B$2:$F$36,5, FALSE), "")</f>
        <v/>
      </c>
      <c r="AY31" s="39" t="str">
        <f t="shared" si="3"/>
        <v/>
      </c>
      <c r="AZ31" s="40" t="str" cm="1">
        <f t="array" ref="AZ31">IF(ISBLANK(D31),"",IF(ISNUMBER(MATCH(D31,リスト①!$B$37:$B$49,0)),IF(COUNTIF(F31:K31,"〇")&gt;1,"error",INDEX(リスト①!$B$37:$N$49,MATCH(D31,リスト①!$B$37:$B$49,0),IF(COUNTIF(F31:K31,"〇")=0,5,MATCH("〇",F31:K31,0)+4))),AX31*AY31))</f>
        <v/>
      </c>
      <c r="BA31" s="41">
        <f t="shared" si="8"/>
        <v>0</v>
      </c>
      <c r="BB31" s="41">
        <f t="shared" si="9"/>
        <v>0</v>
      </c>
      <c r="BC31" s="41">
        <f t="shared" si="14"/>
        <v>0</v>
      </c>
      <c r="BD31" s="41">
        <f t="shared" si="11"/>
        <v>0</v>
      </c>
      <c r="BE31" s="41">
        <f t="shared" si="12"/>
        <v>0</v>
      </c>
    </row>
    <row r="32" spans="2:57" ht="30" customHeight="1">
      <c r="B32" s="25">
        <v>24</v>
      </c>
      <c r="C32" s="36"/>
      <c r="D32" s="36"/>
      <c r="E32" s="42"/>
      <c r="F32" s="28"/>
      <c r="G32" s="28"/>
      <c r="H32" s="28"/>
      <c r="I32" s="28"/>
      <c r="J32" s="28"/>
      <c r="K32" s="28"/>
      <c r="L32" s="29" t="str">
        <f>IF(D32="", "", IF(COUNTIF(リスト①!$B$2:$E$49, D32)&gt;=1, "光熱費", ""))</f>
        <v/>
      </c>
      <c r="M32" s="28"/>
      <c r="N32" s="28"/>
      <c r="O32" s="28"/>
      <c r="P32" s="28"/>
      <c r="Q32" s="28"/>
      <c r="R32" s="28"/>
      <c r="S32" s="30">
        <f t="shared" si="0"/>
        <v>0</v>
      </c>
      <c r="T32" s="31">
        <f t="shared" si="13"/>
        <v>0</v>
      </c>
      <c r="U32" s="29" t="str">
        <f>IF(D32="", "", VLOOKUP(D32, リスト①!$B$2:$E$49, 3, FALSE))</f>
        <v/>
      </c>
      <c r="V32" s="28"/>
      <c r="W32" s="28"/>
      <c r="X32" s="28"/>
      <c r="Y32" s="28"/>
      <c r="Z32" s="28"/>
      <c r="AA32" s="28"/>
      <c r="AB32" s="30">
        <f t="shared" si="1"/>
        <v>0</v>
      </c>
      <c r="AC32" s="31">
        <f t="shared" si="4"/>
        <v>0</v>
      </c>
      <c r="AD32" s="29" t="str">
        <f>IF(D32="", "", VLOOKUP(D32, リスト①!$B$2:$E$49, 4, FALSE))</f>
        <v/>
      </c>
      <c r="AE32" s="28"/>
      <c r="AF32" s="28"/>
      <c r="AG32" s="28"/>
      <c r="AH32" s="28"/>
      <c r="AI32" s="28"/>
      <c r="AJ32" s="28"/>
      <c r="AK32" s="30">
        <f t="shared" si="2"/>
        <v>0</v>
      </c>
      <c r="AL32" s="31">
        <f t="shared" si="5"/>
        <v>0</v>
      </c>
      <c r="AM32" s="32">
        <f t="shared" si="6"/>
        <v>0</v>
      </c>
      <c r="AN32" s="33">
        <f t="shared" si="7"/>
        <v>0</v>
      </c>
      <c r="AO32" s="34"/>
      <c r="AP32" s="35"/>
      <c r="AQ32" s="35"/>
      <c r="AR32" s="34"/>
      <c r="AS32" s="28"/>
      <c r="AT32" s="28"/>
      <c r="AU32" s="34"/>
      <c r="AV32" s="28"/>
      <c r="AW32" s="43"/>
      <c r="AX32" s="38" t="str">
        <f>IFERROR(VLOOKUP(D32,リスト①!$B$2:$F$36,5, FALSE), "")</f>
        <v/>
      </c>
      <c r="AY32" s="39" t="str">
        <f t="shared" si="3"/>
        <v/>
      </c>
      <c r="AZ32" s="40" t="str" cm="1">
        <f t="array" ref="AZ32">IF(ISBLANK(D32),"",IF(ISNUMBER(MATCH(D32,リスト①!$B$37:$B$49,0)),IF(COUNTIF(F32:K32,"〇")&gt;1,"error",INDEX(リスト①!$B$37:$N$49,MATCH(D32,リスト①!$B$37:$B$49,0),IF(COUNTIF(F32:K32,"〇")=0,5,MATCH("〇",F32:K32,0)+4))),AX32*AY32))</f>
        <v/>
      </c>
      <c r="BA32" s="41">
        <f t="shared" si="8"/>
        <v>0</v>
      </c>
      <c r="BB32" s="41">
        <f t="shared" si="9"/>
        <v>0</v>
      </c>
      <c r="BC32" s="41">
        <f t="shared" si="14"/>
        <v>0</v>
      </c>
      <c r="BD32" s="41">
        <f t="shared" si="11"/>
        <v>0</v>
      </c>
      <c r="BE32" s="41">
        <f t="shared" si="12"/>
        <v>0</v>
      </c>
    </row>
    <row r="33" spans="2:57" ht="30" customHeight="1">
      <c r="B33" s="25">
        <v>25</v>
      </c>
      <c r="C33" s="36"/>
      <c r="D33" s="36"/>
      <c r="E33" s="42"/>
      <c r="F33" s="28"/>
      <c r="G33" s="28"/>
      <c r="H33" s="28"/>
      <c r="I33" s="28"/>
      <c r="J33" s="28"/>
      <c r="K33" s="28"/>
      <c r="L33" s="29" t="str">
        <f>IF(D33="", "", IF(COUNTIF(リスト①!$B$2:$E$49, D33)&gt;=1, "光熱費", ""))</f>
        <v/>
      </c>
      <c r="M33" s="28"/>
      <c r="N33" s="28"/>
      <c r="O33" s="28"/>
      <c r="P33" s="28"/>
      <c r="Q33" s="28"/>
      <c r="R33" s="28"/>
      <c r="S33" s="30">
        <f t="shared" si="0"/>
        <v>0</v>
      </c>
      <c r="T33" s="31">
        <f t="shared" si="13"/>
        <v>0</v>
      </c>
      <c r="U33" s="29" t="str">
        <f>IF(D33="", "", VLOOKUP(D33, リスト①!$B$2:$E$49, 3, FALSE))</f>
        <v/>
      </c>
      <c r="V33" s="28"/>
      <c r="W33" s="28"/>
      <c r="X33" s="28"/>
      <c r="Y33" s="28"/>
      <c r="Z33" s="28"/>
      <c r="AA33" s="28"/>
      <c r="AB33" s="30">
        <f t="shared" si="1"/>
        <v>0</v>
      </c>
      <c r="AC33" s="31">
        <f t="shared" si="4"/>
        <v>0</v>
      </c>
      <c r="AD33" s="29" t="str">
        <f>IF(D33="", "", VLOOKUP(D33, リスト①!$B$2:$E$49, 4, FALSE))</f>
        <v/>
      </c>
      <c r="AE33" s="28"/>
      <c r="AF33" s="28"/>
      <c r="AG33" s="28"/>
      <c r="AH33" s="28"/>
      <c r="AI33" s="28"/>
      <c r="AJ33" s="28"/>
      <c r="AK33" s="30">
        <f t="shared" si="2"/>
        <v>0</v>
      </c>
      <c r="AL33" s="31">
        <f t="shared" si="5"/>
        <v>0</v>
      </c>
      <c r="AM33" s="32">
        <f t="shared" si="6"/>
        <v>0</v>
      </c>
      <c r="AN33" s="33">
        <f t="shared" si="7"/>
        <v>0</v>
      </c>
      <c r="AO33" s="34"/>
      <c r="AP33" s="35"/>
      <c r="AQ33" s="35"/>
      <c r="AR33" s="34"/>
      <c r="AS33" s="28"/>
      <c r="AT33" s="28"/>
      <c r="AU33" s="34"/>
      <c r="AV33" s="28"/>
      <c r="AW33" s="43"/>
      <c r="AX33" s="38" t="str">
        <f>IFERROR(VLOOKUP(D33,リスト①!$B$2:$F$36,5, FALSE), "")</f>
        <v/>
      </c>
      <c r="AY33" s="39" t="str">
        <f t="shared" si="3"/>
        <v/>
      </c>
      <c r="AZ33" s="40" t="str" cm="1">
        <f t="array" ref="AZ33">IF(ISBLANK(D33),"",IF(ISNUMBER(MATCH(D33,リスト①!$B$37:$B$49,0)),IF(COUNTIF(F33:K33,"〇")&gt;1,"error",INDEX(リスト①!$B$37:$N$49,MATCH(D33,リスト①!$B$37:$B$49,0),IF(COUNTIF(F33:K33,"〇")=0,5,MATCH("〇",F33:K33,0)+4))),AX33*AY33))</f>
        <v/>
      </c>
      <c r="BA33" s="41">
        <f t="shared" si="8"/>
        <v>0</v>
      </c>
      <c r="BB33" s="41">
        <f t="shared" si="9"/>
        <v>0</v>
      </c>
      <c r="BC33" s="41">
        <f t="shared" si="14"/>
        <v>0</v>
      </c>
      <c r="BD33" s="41">
        <f t="shared" si="11"/>
        <v>0</v>
      </c>
      <c r="BE33" s="41">
        <f t="shared" si="12"/>
        <v>0</v>
      </c>
    </row>
    <row r="34" spans="2:57" ht="30" customHeight="1">
      <c r="B34" s="25">
        <v>26</v>
      </c>
      <c r="C34" s="36"/>
      <c r="D34" s="36"/>
      <c r="E34" s="42"/>
      <c r="F34" s="28"/>
      <c r="G34" s="28"/>
      <c r="H34" s="28"/>
      <c r="I34" s="28"/>
      <c r="J34" s="28"/>
      <c r="K34" s="28"/>
      <c r="L34" s="29" t="str">
        <f>IF(D34="", "", IF(COUNTIF(リスト①!$B$2:$E$49, D34)&gt;=1, "光熱費", ""))</f>
        <v/>
      </c>
      <c r="M34" s="28"/>
      <c r="N34" s="28"/>
      <c r="O34" s="28"/>
      <c r="P34" s="28"/>
      <c r="Q34" s="28"/>
      <c r="R34" s="28"/>
      <c r="S34" s="30">
        <f t="shared" si="0"/>
        <v>0</v>
      </c>
      <c r="T34" s="31">
        <f t="shared" si="13"/>
        <v>0</v>
      </c>
      <c r="U34" s="29" t="str">
        <f>IF(D34="", "", VLOOKUP(D34, リスト①!$B$2:$E$49, 3, FALSE))</f>
        <v/>
      </c>
      <c r="V34" s="28"/>
      <c r="W34" s="28"/>
      <c r="X34" s="28"/>
      <c r="Y34" s="28"/>
      <c r="Z34" s="28"/>
      <c r="AA34" s="28"/>
      <c r="AB34" s="30">
        <f t="shared" si="1"/>
        <v>0</v>
      </c>
      <c r="AC34" s="31">
        <f t="shared" si="4"/>
        <v>0</v>
      </c>
      <c r="AD34" s="29" t="str">
        <f>IF(D34="", "", VLOOKUP(D34, リスト①!$B$2:$E$49, 4, FALSE))</f>
        <v/>
      </c>
      <c r="AE34" s="28"/>
      <c r="AF34" s="28"/>
      <c r="AG34" s="28"/>
      <c r="AH34" s="28"/>
      <c r="AI34" s="28"/>
      <c r="AJ34" s="28"/>
      <c r="AK34" s="30">
        <f t="shared" si="2"/>
        <v>0</v>
      </c>
      <c r="AL34" s="31">
        <f t="shared" si="5"/>
        <v>0</v>
      </c>
      <c r="AM34" s="32">
        <f t="shared" si="6"/>
        <v>0</v>
      </c>
      <c r="AN34" s="33">
        <f t="shared" si="7"/>
        <v>0</v>
      </c>
      <c r="AO34" s="34"/>
      <c r="AP34" s="35"/>
      <c r="AQ34" s="35"/>
      <c r="AR34" s="34"/>
      <c r="AS34" s="28"/>
      <c r="AT34" s="28"/>
      <c r="AU34" s="34"/>
      <c r="AV34" s="28"/>
      <c r="AW34" s="43"/>
      <c r="AX34" s="38" t="str">
        <f>IFERROR(VLOOKUP(D34,リスト①!$B$2:$F$36,5, FALSE), "")</f>
        <v/>
      </c>
      <c r="AY34" s="39" t="str">
        <f t="shared" si="3"/>
        <v/>
      </c>
      <c r="AZ34" s="40" t="str" cm="1">
        <f t="array" ref="AZ34">IF(ISBLANK(D34),"",IF(ISNUMBER(MATCH(D34,リスト①!$B$37:$B$49,0)),IF(COUNTIF(F34:K34,"〇")&gt;1,"error",INDEX(リスト①!$B$37:$N$49,MATCH(D34,リスト①!$B$37:$B$49,0),IF(COUNTIF(F34:K34,"〇")=0,5,MATCH("〇",F34:K34,0)+4))),AX34*AY34))</f>
        <v/>
      </c>
      <c r="BA34" s="41">
        <f t="shared" si="8"/>
        <v>0</v>
      </c>
      <c r="BB34" s="41">
        <f t="shared" si="9"/>
        <v>0</v>
      </c>
      <c r="BC34" s="41">
        <f t="shared" si="14"/>
        <v>0</v>
      </c>
      <c r="BD34" s="41">
        <f t="shared" si="11"/>
        <v>0</v>
      </c>
      <c r="BE34" s="41">
        <f t="shared" si="12"/>
        <v>0</v>
      </c>
    </row>
    <row r="35" spans="2:57" ht="30" customHeight="1">
      <c r="B35" s="25">
        <v>27</v>
      </c>
      <c r="C35" s="36"/>
      <c r="D35" s="36"/>
      <c r="E35" s="42"/>
      <c r="F35" s="28"/>
      <c r="G35" s="28"/>
      <c r="H35" s="28"/>
      <c r="I35" s="28"/>
      <c r="J35" s="28"/>
      <c r="K35" s="28"/>
      <c r="L35" s="29" t="str">
        <f>IF(D35="", "", IF(COUNTIF(リスト①!$B$2:$E$49, D35)&gt;=1, "光熱費", ""))</f>
        <v/>
      </c>
      <c r="M35" s="28"/>
      <c r="N35" s="28"/>
      <c r="O35" s="28"/>
      <c r="P35" s="28"/>
      <c r="Q35" s="28"/>
      <c r="R35" s="28"/>
      <c r="S35" s="30">
        <f t="shared" si="0"/>
        <v>0</v>
      </c>
      <c r="T35" s="31">
        <f t="shared" si="13"/>
        <v>0</v>
      </c>
      <c r="U35" s="29" t="str">
        <f>IF(D35="", "", VLOOKUP(D35, リスト①!$B$2:$E$49, 3, FALSE))</f>
        <v/>
      </c>
      <c r="V35" s="28"/>
      <c r="W35" s="28"/>
      <c r="X35" s="28"/>
      <c r="Y35" s="28"/>
      <c r="Z35" s="28"/>
      <c r="AA35" s="28"/>
      <c r="AB35" s="30">
        <f t="shared" si="1"/>
        <v>0</v>
      </c>
      <c r="AC35" s="31">
        <f t="shared" si="4"/>
        <v>0</v>
      </c>
      <c r="AD35" s="29" t="str">
        <f>IF(D35="", "", VLOOKUP(D35, リスト①!$B$2:$E$49, 4, FALSE))</f>
        <v/>
      </c>
      <c r="AE35" s="28"/>
      <c r="AF35" s="28"/>
      <c r="AG35" s="28"/>
      <c r="AH35" s="28"/>
      <c r="AI35" s="28"/>
      <c r="AJ35" s="28"/>
      <c r="AK35" s="30">
        <f t="shared" si="2"/>
        <v>0</v>
      </c>
      <c r="AL35" s="31">
        <f t="shared" si="5"/>
        <v>0</v>
      </c>
      <c r="AM35" s="32">
        <f t="shared" si="6"/>
        <v>0</v>
      </c>
      <c r="AN35" s="33">
        <f t="shared" si="7"/>
        <v>0</v>
      </c>
      <c r="AO35" s="34"/>
      <c r="AP35" s="35"/>
      <c r="AQ35" s="35"/>
      <c r="AR35" s="34"/>
      <c r="AS35" s="28"/>
      <c r="AT35" s="28"/>
      <c r="AU35" s="34"/>
      <c r="AV35" s="28"/>
      <c r="AW35" s="43"/>
      <c r="AX35" s="38" t="str">
        <f>IFERROR(VLOOKUP(D35,リスト①!$B$2:$F$36,5, FALSE), "")</f>
        <v/>
      </c>
      <c r="AY35" s="39" t="str">
        <f t="shared" si="3"/>
        <v/>
      </c>
      <c r="AZ35" s="40" t="str" cm="1">
        <f t="array" ref="AZ35">IF(ISBLANK(D35),"",IF(ISNUMBER(MATCH(D35,リスト①!$B$37:$B$49,0)),IF(COUNTIF(F35:K35,"〇")&gt;1,"error",INDEX(リスト①!$B$37:$N$49,MATCH(D35,リスト①!$B$37:$B$49,0),IF(COUNTIF(F35:K35,"〇")=0,5,MATCH("〇",F35:K35,0)+4))),AX35*AY35))</f>
        <v/>
      </c>
      <c r="BA35" s="41">
        <f t="shared" si="8"/>
        <v>0</v>
      </c>
      <c r="BB35" s="41">
        <f t="shared" si="9"/>
        <v>0</v>
      </c>
      <c r="BC35" s="41">
        <f t="shared" si="14"/>
        <v>0</v>
      </c>
      <c r="BD35" s="41">
        <f t="shared" si="11"/>
        <v>0</v>
      </c>
      <c r="BE35" s="41">
        <f t="shared" si="12"/>
        <v>0</v>
      </c>
    </row>
    <row r="36" spans="2:57" ht="30" customHeight="1">
      <c r="B36" s="25">
        <v>28</v>
      </c>
      <c r="C36" s="36"/>
      <c r="D36" s="36"/>
      <c r="E36" s="42"/>
      <c r="F36" s="28"/>
      <c r="G36" s="28"/>
      <c r="H36" s="28"/>
      <c r="I36" s="28"/>
      <c r="J36" s="28"/>
      <c r="K36" s="28"/>
      <c r="L36" s="29" t="str">
        <f>IF(D36="", "", IF(COUNTIF(リスト①!$B$2:$E$49, D36)&gt;=1, "光熱費", ""))</f>
        <v/>
      </c>
      <c r="M36" s="28"/>
      <c r="N36" s="28"/>
      <c r="O36" s="28"/>
      <c r="P36" s="28"/>
      <c r="Q36" s="28"/>
      <c r="R36" s="28"/>
      <c r="S36" s="30">
        <f t="shared" si="0"/>
        <v>0</v>
      </c>
      <c r="T36" s="31">
        <f t="shared" si="13"/>
        <v>0</v>
      </c>
      <c r="U36" s="29" t="str">
        <f>IF(D36="", "", VLOOKUP(D36, リスト①!$B$2:$E$49, 3, FALSE))</f>
        <v/>
      </c>
      <c r="V36" s="28"/>
      <c r="W36" s="28"/>
      <c r="X36" s="28"/>
      <c r="Y36" s="28"/>
      <c r="Z36" s="28"/>
      <c r="AA36" s="28"/>
      <c r="AB36" s="30">
        <f t="shared" si="1"/>
        <v>0</v>
      </c>
      <c r="AC36" s="31">
        <f t="shared" si="4"/>
        <v>0</v>
      </c>
      <c r="AD36" s="29" t="str">
        <f>IF(D36="", "", VLOOKUP(D36, リスト①!$B$2:$E$49, 4, FALSE))</f>
        <v/>
      </c>
      <c r="AE36" s="28"/>
      <c r="AF36" s="28"/>
      <c r="AG36" s="28"/>
      <c r="AH36" s="28"/>
      <c r="AI36" s="28"/>
      <c r="AJ36" s="28"/>
      <c r="AK36" s="30">
        <f t="shared" si="2"/>
        <v>0</v>
      </c>
      <c r="AL36" s="31">
        <f t="shared" si="5"/>
        <v>0</v>
      </c>
      <c r="AM36" s="32">
        <f t="shared" si="6"/>
        <v>0</v>
      </c>
      <c r="AN36" s="33">
        <f t="shared" si="7"/>
        <v>0</v>
      </c>
      <c r="AO36" s="34"/>
      <c r="AP36" s="35"/>
      <c r="AQ36" s="35"/>
      <c r="AR36" s="34"/>
      <c r="AS36" s="28"/>
      <c r="AT36" s="28"/>
      <c r="AU36" s="34"/>
      <c r="AV36" s="28"/>
      <c r="AW36" s="43"/>
      <c r="AX36" s="38" t="str">
        <f>IFERROR(VLOOKUP(D36,リスト①!$B$2:$F$36,5, FALSE), "")</f>
        <v/>
      </c>
      <c r="AY36" s="39" t="str">
        <f t="shared" si="3"/>
        <v/>
      </c>
      <c r="AZ36" s="40" t="str" cm="1">
        <f t="array" ref="AZ36">IF(ISBLANK(D36),"",IF(ISNUMBER(MATCH(D36,リスト①!$B$37:$B$49,0)),IF(COUNTIF(F36:K36,"〇")&gt;1,"error",INDEX(リスト①!$B$37:$N$49,MATCH(D36,リスト①!$B$37:$B$49,0),IF(COUNTIF(F36:K36,"〇")=0,5,MATCH("〇",F36:K36,0)+4))),AX36*AY36))</f>
        <v/>
      </c>
      <c r="BA36" s="41">
        <f t="shared" si="8"/>
        <v>0</v>
      </c>
      <c r="BB36" s="41">
        <f t="shared" si="9"/>
        <v>0</v>
      </c>
      <c r="BC36" s="41">
        <f t="shared" si="14"/>
        <v>0</v>
      </c>
      <c r="BD36" s="41">
        <f t="shared" si="11"/>
        <v>0</v>
      </c>
      <c r="BE36" s="41">
        <f t="shared" si="12"/>
        <v>0</v>
      </c>
    </row>
    <row r="37" spans="2:57" ht="30" customHeight="1">
      <c r="B37" s="25">
        <v>29</v>
      </c>
      <c r="C37" s="36"/>
      <c r="D37" s="36"/>
      <c r="E37" s="42"/>
      <c r="F37" s="28"/>
      <c r="G37" s="28"/>
      <c r="H37" s="28"/>
      <c r="I37" s="28"/>
      <c r="J37" s="28"/>
      <c r="K37" s="28"/>
      <c r="L37" s="29" t="str">
        <f>IF(D37="", "", IF(COUNTIF(リスト①!$B$2:$E$49, D37)&gt;=1, "光熱費", ""))</f>
        <v/>
      </c>
      <c r="M37" s="28"/>
      <c r="N37" s="28"/>
      <c r="O37" s="28"/>
      <c r="P37" s="28"/>
      <c r="Q37" s="28"/>
      <c r="R37" s="28"/>
      <c r="S37" s="30">
        <f t="shared" si="0"/>
        <v>0</v>
      </c>
      <c r="T37" s="31">
        <f t="shared" si="13"/>
        <v>0</v>
      </c>
      <c r="U37" s="29" t="str">
        <f>IF(D37="", "", VLOOKUP(D37, リスト①!$B$2:$E$49, 3, FALSE))</f>
        <v/>
      </c>
      <c r="V37" s="28"/>
      <c r="W37" s="28"/>
      <c r="X37" s="28"/>
      <c r="Y37" s="28"/>
      <c r="Z37" s="28"/>
      <c r="AA37" s="28"/>
      <c r="AB37" s="30">
        <f t="shared" si="1"/>
        <v>0</v>
      </c>
      <c r="AC37" s="31">
        <f t="shared" si="4"/>
        <v>0</v>
      </c>
      <c r="AD37" s="29" t="str">
        <f>IF(D37="", "", VLOOKUP(D37, リスト①!$B$2:$E$49, 4, FALSE))</f>
        <v/>
      </c>
      <c r="AE37" s="28"/>
      <c r="AF37" s="28"/>
      <c r="AG37" s="28"/>
      <c r="AH37" s="28"/>
      <c r="AI37" s="28"/>
      <c r="AJ37" s="28"/>
      <c r="AK37" s="30">
        <f t="shared" si="2"/>
        <v>0</v>
      </c>
      <c r="AL37" s="31">
        <f t="shared" si="5"/>
        <v>0</v>
      </c>
      <c r="AM37" s="32">
        <f t="shared" si="6"/>
        <v>0</v>
      </c>
      <c r="AN37" s="33">
        <f t="shared" si="7"/>
        <v>0</v>
      </c>
      <c r="AO37" s="34"/>
      <c r="AP37" s="35"/>
      <c r="AQ37" s="35"/>
      <c r="AR37" s="34"/>
      <c r="AS37" s="28"/>
      <c r="AT37" s="28"/>
      <c r="AU37" s="34"/>
      <c r="AV37" s="28"/>
      <c r="AW37" s="43"/>
      <c r="AX37" s="38" t="str">
        <f>IFERROR(VLOOKUP(D37,リスト①!$B$2:$F$36,5, FALSE), "")</f>
        <v/>
      </c>
      <c r="AY37" s="39" t="str">
        <f t="shared" si="3"/>
        <v/>
      </c>
      <c r="AZ37" s="40" t="str" cm="1">
        <f t="array" ref="AZ37">IF(ISBLANK(D37),"",IF(ISNUMBER(MATCH(D37,リスト①!$B$37:$B$49,0)),IF(COUNTIF(F37:K37,"〇")&gt;1,"error",INDEX(リスト①!$B$37:$N$49,MATCH(D37,リスト①!$B$37:$B$49,0),IF(COUNTIF(F37:K37,"〇")=0,5,MATCH("〇",F37:K37,0)+4))),AX37*AY37))</f>
        <v/>
      </c>
      <c r="BA37" s="41">
        <f t="shared" si="8"/>
        <v>0</v>
      </c>
      <c r="BB37" s="41">
        <f t="shared" si="9"/>
        <v>0</v>
      </c>
      <c r="BC37" s="41">
        <f t="shared" si="14"/>
        <v>0</v>
      </c>
      <c r="BD37" s="41">
        <f t="shared" si="11"/>
        <v>0</v>
      </c>
      <c r="BE37" s="41">
        <f t="shared" si="12"/>
        <v>0</v>
      </c>
    </row>
    <row r="38" spans="2:57" ht="30" customHeight="1">
      <c r="B38" s="25">
        <v>30</v>
      </c>
      <c r="C38" s="36"/>
      <c r="D38" s="36"/>
      <c r="E38" s="42"/>
      <c r="F38" s="28"/>
      <c r="G38" s="28"/>
      <c r="H38" s="28"/>
      <c r="I38" s="28"/>
      <c r="J38" s="28"/>
      <c r="K38" s="28"/>
      <c r="L38" s="29" t="str">
        <f>IF(D38="", "", IF(COUNTIF(リスト①!$B$2:$E$49, D38)&gt;=1, "光熱費", ""))</f>
        <v/>
      </c>
      <c r="M38" s="28"/>
      <c r="N38" s="28"/>
      <c r="O38" s="28"/>
      <c r="P38" s="28"/>
      <c r="Q38" s="28"/>
      <c r="R38" s="28"/>
      <c r="S38" s="30">
        <f t="shared" si="0"/>
        <v>0</v>
      </c>
      <c r="T38" s="31">
        <f t="shared" si="13"/>
        <v>0</v>
      </c>
      <c r="U38" s="29" t="str">
        <f>IF(D38="", "", VLOOKUP(D38, リスト①!$B$2:$E$49, 3, FALSE))</f>
        <v/>
      </c>
      <c r="V38" s="28"/>
      <c r="W38" s="28"/>
      <c r="X38" s="28"/>
      <c r="Y38" s="28"/>
      <c r="Z38" s="28"/>
      <c r="AA38" s="28"/>
      <c r="AB38" s="30">
        <f t="shared" si="1"/>
        <v>0</v>
      </c>
      <c r="AC38" s="31">
        <f t="shared" si="4"/>
        <v>0</v>
      </c>
      <c r="AD38" s="29" t="str">
        <f>IF(D38="", "", VLOOKUP(D38, リスト①!$B$2:$E$49, 4, FALSE))</f>
        <v/>
      </c>
      <c r="AE38" s="28"/>
      <c r="AF38" s="28"/>
      <c r="AG38" s="28"/>
      <c r="AH38" s="28"/>
      <c r="AI38" s="28"/>
      <c r="AJ38" s="28"/>
      <c r="AK38" s="30">
        <f t="shared" si="2"/>
        <v>0</v>
      </c>
      <c r="AL38" s="31">
        <f t="shared" si="5"/>
        <v>0</v>
      </c>
      <c r="AM38" s="32">
        <f t="shared" si="6"/>
        <v>0</v>
      </c>
      <c r="AN38" s="33">
        <f t="shared" si="7"/>
        <v>0</v>
      </c>
      <c r="AO38" s="34"/>
      <c r="AP38" s="35"/>
      <c r="AQ38" s="35"/>
      <c r="AR38" s="34"/>
      <c r="AS38" s="28"/>
      <c r="AT38" s="28"/>
      <c r="AU38" s="34"/>
      <c r="AV38" s="28"/>
      <c r="AW38" s="43"/>
      <c r="AX38" s="38" t="str">
        <f>IFERROR(VLOOKUP(D38,リスト①!$B$2:$F$36,5, FALSE), "")</f>
        <v/>
      </c>
      <c r="AY38" s="39" t="str">
        <f t="shared" si="3"/>
        <v/>
      </c>
      <c r="AZ38" s="40" t="str" cm="1">
        <f t="array" ref="AZ38">IF(ISBLANK(D38),"",IF(ISNUMBER(MATCH(D38,リスト①!$B$37:$B$49,0)),IF(COUNTIF(F38:K38,"〇")&gt;1,"error",INDEX(リスト①!$B$37:$N$49,MATCH(D38,リスト①!$B$37:$B$49,0),IF(COUNTIF(F38:K38,"〇")=0,5,MATCH("〇",F38:K38,0)+4))),AX38*AY38))</f>
        <v/>
      </c>
      <c r="BA38" s="41">
        <f t="shared" si="8"/>
        <v>0</v>
      </c>
      <c r="BB38" s="41">
        <f t="shared" si="9"/>
        <v>0</v>
      </c>
      <c r="BC38" s="41">
        <f t="shared" si="14"/>
        <v>0</v>
      </c>
      <c r="BD38" s="41">
        <f t="shared" si="11"/>
        <v>0</v>
      </c>
      <c r="BE38" s="41">
        <f t="shared" si="12"/>
        <v>0</v>
      </c>
    </row>
    <row r="39" spans="2:57" ht="30" customHeight="1">
      <c r="B39" s="25">
        <v>31</v>
      </c>
      <c r="C39" s="36"/>
      <c r="D39" s="36"/>
      <c r="E39" s="42"/>
      <c r="F39" s="28"/>
      <c r="G39" s="28"/>
      <c r="H39" s="28"/>
      <c r="I39" s="28"/>
      <c r="J39" s="28"/>
      <c r="K39" s="28"/>
      <c r="L39" s="29" t="str">
        <f>IF(D39="", "", IF(COUNTIF(リスト①!$B$2:$E$49, D39)&gt;=1, "光熱費", ""))</f>
        <v/>
      </c>
      <c r="M39" s="28"/>
      <c r="N39" s="28"/>
      <c r="O39" s="28"/>
      <c r="P39" s="28"/>
      <c r="Q39" s="28"/>
      <c r="R39" s="28"/>
      <c r="S39" s="30">
        <f t="shared" si="0"/>
        <v>0</v>
      </c>
      <c r="T39" s="31">
        <f t="shared" si="13"/>
        <v>0</v>
      </c>
      <c r="U39" s="29" t="str">
        <f>IF(D39="", "", VLOOKUP(D39, リスト①!$B$2:$E$49, 3, FALSE))</f>
        <v/>
      </c>
      <c r="V39" s="28"/>
      <c r="W39" s="28"/>
      <c r="X39" s="28"/>
      <c r="Y39" s="28"/>
      <c r="Z39" s="28"/>
      <c r="AA39" s="28"/>
      <c r="AB39" s="30">
        <f t="shared" si="1"/>
        <v>0</v>
      </c>
      <c r="AC39" s="31">
        <f t="shared" si="4"/>
        <v>0</v>
      </c>
      <c r="AD39" s="29" t="str">
        <f>IF(D39="", "", VLOOKUP(D39, リスト①!$B$2:$E$49, 4, FALSE))</f>
        <v/>
      </c>
      <c r="AE39" s="28"/>
      <c r="AF39" s="28"/>
      <c r="AG39" s="28"/>
      <c r="AH39" s="28"/>
      <c r="AI39" s="28"/>
      <c r="AJ39" s="28"/>
      <c r="AK39" s="30">
        <f t="shared" si="2"/>
        <v>0</v>
      </c>
      <c r="AL39" s="31">
        <f t="shared" si="5"/>
        <v>0</v>
      </c>
      <c r="AM39" s="32">
        <f t="shared" si="6"/>
        <v>0</v>
      </c>
      <c r="AN39" s="33">
        <f t="shared" si="7"/>
        <v>0</v>
      </c>
      <c r="AO39" s="34"/>
      <c r="AP39" s="35"/>
      <c r="AQ39" s="35"/>
      <c r="AR39" s="34"/>
      <c r="AS39" s="28"/>
      <c r="AT39" s="28"/>
      <c r="AU39" s="34"/>
      <c r="AV39" s="28"/>
      <c r="AW39" s="43"/>
      <c r="AX39" s="38" t="str">
        <f>IFERROR(VLOOKUP(D39,リスト①!$B$2:$F$36,5, FALSE), "")</f>
        <v/>
      </c>
      <c r="AY39" s="39" t="str">
        <f t="shared" si="3"/>
        <v/>
      </c>
      <c r="AZ39" s="40" t="str" cm="1">
        <f t="array" ref="AZ39">IF(ISBLANK(D39),"",IF(ISNUMBER(MATCH(D39,リスト①!$B$37:$B$49,0)),IF(COUNTIF(F39:K39,"〇")&gt;1,"error",INDEX(リスト①!$B$37:$N$49,MATCH(D39,リスト①!$B$37:$B$49,0),IF(COUNTIF(F39:K39,"〇")=0,5,MATCH("〇",F39:K39,0)+4))),AX39*AY39))</f>
        <v/>
      </c>
      <c r="BA39" s="41">
        <f t="shared" si="8"/>
        <v>0</v>
      </c>
      <c r="BB39" s="41">
        <f t="shared" si="9"/>
        <v>0</v>
      </c>
      <c r="BC39" s="41">
        <f t="shared" si="14"/>
        <v>0</v>
      </c>
      <c r="BD39" s="41">
        <f t="shared" si="11"/>
        <v>0</v>
      </c>
      <c r="BE39" s="41">
        <f t="shared" si="12"/>
        <v>0</v>
      </c>
    </row>
    <row r="40" spans="2:57" ht="30" customHeight="1">
      <c r="B40" s="25">
        <v>32</v>
      </c>
      <c r="C40" s="36"/>
      <c r="D40" s="36"/>
      <c r="E40" s="42"/>
      <c r="F40" s="28"/>
      <c r="G40" s="28"/>
      <c r="H40" s="28"/>
      <c r="I40" s="28"/>
      <c r="J40" s="28"/>
      <c r="K40" s="28"/>
      <c r="L40" s="29" t="str">
        <f>IF(D40="", "", IF(COUNTIF(リスト①!$B$2:$E$49, D40)&gt;=1, "光熱費", ""))</f>
        <v/>
      </c>
      <c r="M40" s="28"/>
      <c r="N40" s="28"/>
      <c r="O40" s="28"/>
      <c r="P40" s="28"/>
      <c r="Q40" s="28"/>
      <c r="R40" s="28"/>
      <c r="S40" s="30">
        <f t="shared" si="0"/>
        <v>0</v>
      </c>
      <c r="T40" s="31">
        <f t="shared" si="13"/>
        <v>0</v>
      </c>
      <c r="U40" s="29" t="str">
        <f>IF(D40="", "", VLOOKUP(D40, リスト①!$B$2:$E$49, 3, FALSE))</f>
        <v/>
      </c>
      <c r="V40" s="28"/>
      <c r="W40" s="28"/>
      <c r="X40" s="28"/>
      <c r="Y40" s="28"/>
      <c r="Z40" s="28"/>
      <c r="AA40" s="28"/>
      <c r="AB40" s="30">
        <f t="shared" si="1"/>
        <v>0</v>
      </c>
      <c r="AC40" s="31">
        <f t="shared" si="4"/>
        <v>0</v>
      </c>
      <c r="AD40" s="29" t="str">
        <f>IF(D40="", "", VLOOKUP(D40, リスト①!$B$2:$E$49, 4, FALSE))</f>
        <v/>
      </c>
      <c r="AE40" s="28"/>
      <c r="AF40" s="28"/>
      <c r="AG40" s="28"/>
      <c r="AH40" s="28"/>
      <c r="AI40" s="28"/>
      <c r="AJ40" s="28"/>
      <c r="AK40" s="30">
        <f t="shared" si="2"/>
        <v>0</v>
      </c>
      <c r="AL40" s="31">
        <f t="shared" si="5"/>
        <v>0</v>
      </c>
      <c r="AM40" s="32">
        <f t="shared" si="6"/>
        <v>0</v>
      </c>
      <c r="AN40" s="33">
        <f t="shared" si="7"/>
        <v>0</v>
      </c>
      <c r="AO40" s="34"/>
      <c r="AP40" s="35"/>
      <c r="AQ40" s="35"/>
      <c r="AR40" s="34"/>
      <c r="AS40" s="28"/>
      <c r="AT40" s="28"/>
      <c r="AU40" s="34"/>
      <c r="AV40" s="28"/>
      <c r="AW40" s="43"/>
      <c r="AX40" s="38" t="str">
        <f>IFERROR(VLOOKUP(D40,リスト①!$B$2:$F$36,5, FALSE), "")</f>
        <v/>
      </c>
      <c r="AY40" s="39" t="str">
        <f t="shared" si="3"/>
        <v/>
      </c>
      <c r="AZ40" s="40" t="str" cm="1">
        <f t="array" ref="AZ40">IF(ISBLANK(D40),"",IF(ISNUMBER(MATCH(D40,リスト①!$B$37:$B$49,0)),IF(COUNTIF(F40:K40,"〇")&gt;1,"error",INDEX(リスト①!$B$37:$N$49,MATCH(D40,リスト①!$B$37:$B$49,0),IF(COUNTIF(F40:K40,"〇")=0,5,MATCH("〇",F40:K40,0)+4))),AX40*AY40))</f>
        <v/>
      </c>
      <c r="BA40" s="41">
        <f t="shared" si="8"/>
        <v>0</v>
      </c>
      <c r="BB40" s="41">
        <f t="shared" si="9"/>
        <v>0</v>
      </c>
      <c r="BC40" s="41">
        <f t="shared" si="14"/>
        <v>0</v>
      </c>
      <c r="BD40" s="41">
        <f t="shared" si="11"/>
        <v>0</v>
      </c>
      <c r="BE40" s="41">
        <f t="shared" si="12"/>
        <v>0</v>
      </c>
    </row>
    <row r="41" spans="2:57" ht="30" customHeight="1">
      <c r="B41" s="25">
        <v>33</v>
      </c>
      <c r="C41" s="36"/>
      <c r="D41" s="36"/>
      <c r="E41" s="42"/>
      <c r="F41" s="28"/>
      <c r="G41" s="28"/>
      <c r="H41" s="28"/>
      <c r="I41" s="28"/>
      <c r="J41" s="28"/>
      <c r="K41" s="28"/>
      <c r="L41" s="29" t="str">
        <f>IF(D41="", "", IF(COUNTIF(リスト①!$B$2:$E$49, D41)&gt;=1, "光熱費", ""))</f>
        <v/>
      </c>
      <c r="M41" s="28"/>
      <c r="N41" s="28"/>
      <c r="O41" s="28"/>
      <c r="P41" s="28"/>
      <c r="Q41" s="28"/>
      <c r="R41" s="28"/>
      <c r="S41" s="30">
        <f t="shared" si="0"/>
        <v>0</v>
      </c>
      <c r="T41" s="31">
        <f t="shared" si="13"/>
        <v>0</v>
      </c>
      <c r="U41" s="29" t="str">
        <f>IF(D41="", "", VLOOKUP(D41, リスト①!$B$2:$E$49, 3, FALSE))</f>
        <v/>
      </c>
      <c r="V41" s="28"/>
      <c r="W41" s="28"/>
      <c r="X41" s="28"/>
      <c r="Y41" s="28"/>
      <c r="Z41" s="28"/>
      <c r="AA41" s="28"/>
      <c r="AB41" s="30">
        <f t="shared" si="1"/>
        <v>0</v>
      </c>
      <c r="AC41" s="31">
        <f t="shared" si="4"/>
        <v>0</v>
      </c>
      <c r="AD41" s="29" t="str">
        <f>IF(D41="", "", VLOOKUP(D41, リスト①!$B$2:$E$49, 4, FALSE))</f>
        <v/>
      </c>
      <c r="AE41" s="28"/>
      <c r="AF41" s="28"/>
      <c r="AG41" s="28"/>
      <c r="AH41" s="28"/>
      <c r="AI41" s="28"/>
      <c r="AJ41" s="28"/>
      <c r="AK41" s="30">
        <f t="shared" si="2"/>
        <v>0</v>
      </c>
      <c r="AL41" s="31">
        <f t="shared" si="5"/>
        <v>0</v>
      </c>
      <c r="AM41" s="32">
        <f t="shared" si="6"/>
        <v>0</v>
      </c>
      <c r="AN41" s="33">
        <f t="shared" si="7"/>
        <v>0</v>
      </c>
      <c r="AO41" s="34"/>
      <c r="AP41" s="35"/>
      <c r="AQ41" s="35"/>
      <c r="AR41" s="34"/>
      <c r="AS41" s="28"/>
      <c r="AT41" s="28"/>
      <c r="AU41" s="34"/>
      <c r="AV41" s="28"/>
      <c r="AW41" s="43"/>
      <c r="AX41" s="38" t="str">
        <f>IFERROR(VLOOKUP(D41,リスト①!$B$2:$F$36,5, FALSE), "")</f>
        <v/>
      </c>
      <c r="AY41" s="39" t="str">
        <f t="shared" si="3"/>
        <v/>
      </c>
      <c r="AZ41" s="40" t="str" cm="1">
        <f t="array" ref="AZ41">IF(ISBLANK(D41),"",IF(ISNUMBER(MATCH(D41,リスト①!$B$37:$B$49,0)),IF(COUNTIF(F41:K41,"〇")&gt;1,"error",INDEX(リスト①!$B$37:$N$49,MATCH(D41,リスト①!$B$37:$B$49,0),IF(COUNTIF(F41:K41,"〇")=0,5,MATCH("〇",F41:K41,0)+4))),AX41*AY41))</f>
        <v/>
      </c>
      <c r="BA41" s="41">
        <f t="shared" si="8"/>
        <v>0</v>
      </c>
      <c r="BB41" s="41">
        <f t="shared" si="9"/>
        <v>0</v>
      </c>
      <c r="BC41" s="41">
        <f t="shared" si="14"/>
        <v>0</v>
      </c>
      <c r="BD41" s="41">
        <f t="shared" si="11"/>
        <v>0</v>
      </c>
      <c r="BE41" s="41">
        <f t="shared" si="12"/>
        <v>0</v>
      </c>
    </row>
    <row r="42" spans="2:57" ht="30" customHeight="1">
      <c r="B42" s="25">
        <v>34</v>
      </c>
      <c r="C42" s="36"/>
      <c r="D42" s="36"/>
      <c r="E42" s="42"/>
      <c r="F42" s="28"/>
      <c r="G42" s="28"/>
      <c r="H42" s="28"/>
      <c r="I42" s="28"/>
      <c r="J42" s="28"/>
      <c r="K42" s="28"/>
      <c r="L42" s="29" t="str">
        <f>IF(D42="", "", IF(COUNTIF(リスト①!$B$2:$E$49, D42)&gt;=1, "光熱費", ""))</f>
        <v/>
      </c>
      <c r="M42" s="28"/>
      <c r="N42" s="28"/>
      <c r="O42" s="28"/>
      <c r="P42" s="28"/>
      <c r="Q42" s="28"/>
      <c r="R42" s="28"/>
      <c r="S42" s="30">
        <f t="shared" si="0"/>
        <v>0</v>
      </c>
      <c r="T42" s="31">
        <f t="shared" si="13"/>
        <v>0</v>
      </c>
      <c r="U42" s="29" t="str">
        <f>IF(D42="", "", VLOOKUP(D42, リスト①!$B$2:$E$49, 3, FALSE))</f>
        <v/>
      </c>
      <c r="V42" s="28"/>
      <c r="W42" s="28"/>
      <c r="X42" s="28"/>
      <c r="Y42" s="28"/>
      <c r="Z42" s="28"/>
      <c r="AA42" s="28"/>
      <c r="AB42" s="30">
        <f t="shared" si="1"/>
        <v>0</v>
      </c>
      <c r="AC42" s="31">
        <f t="shared" si="4"/>
        <v>0</v>
      </c>
      <c r="AD42" s="29" t="str">
        <f>IF(D42="", "", VLOOKUP(D42, リスト①!$B$2:$E$49, 4, FALSE))</f>
        <v/>
      </c>
      <c r="AE42" s="28"/>
      <c r="AF42" s="28"/>
      <c r="AG42" s="28"/>
      <c r="AH42" s="28"/>
      <c r="AI42" s="28"/>
      <c r="AJ42" s="28"/>
      <c r="AK42" s="30">
        <f t="shared" si="2"/>
        <v>0</v>
      </c>
      <c r="AL42" s="31">
        <f t="shared" si="5"/>
        <v>0</v>
      </c>
      <c r="AM42" s="32">
        <f t="shared" si="6"/>
        <v>0</v>
      </c>
      <c r="AN42" s="33">
        <f t="shared" si="7"/>
        <v>0</v>
      </c>
      <c r="AO42" s="34"/>
      <c r="AP42" s="35"/>
      <c r="AQ42" s="35"/>
      <c r="AR42" s="34"/>
      <c r="AS42" s="28"/>
      <c r="AT42" s="28"/>
      <c r="AU42" s="34"/>
      <c r="AV42" s="28"/>
      <c r="AW42" s="43"/>
      <c r="AX42" s="38" t="str">
        <f>IFERROR(VLOOKUP(D42,リスト①!$B$2:$F$36,5, FALSE), "")</f>
        <v/>
      </c>
      <c r="AY42" s="39" t="str">
        <f t="shared" si="3"/>
        <v/>
      </c>
      <c r="AZ42" s="40" t="str" cm="1">
        <f t="array" ref="AZ42">IF(ISBLANK(D42),"",IF(ISNUMBER(MATCH(D42,リスト①!$B$37:$B$49,0)),IF(COUNTIF(F42:K42,"〇")&gt;1,"error",INDEX(リスト①!$B$37:$N$49,MATCH(D42,リスト①!$B$37:$B$49,0),IF(COUNTIF(F42:K42,"〇")=0,5,MATCH("〇",F42:K42,0)+4))),AX42*AY42))</f>
        <v/>
      </c>
      <c r="BA42" s="41">
        <f t="shared" si="8"/>
        <v>0</v>
      </c>
      <c r="BB42" s="41">
        <f t="shared" si="9"/>
        <v>0</v>
      </c>
      <c r="BC42" s="41">
        <f t="shared" si="14"/>
        <v>0</v>
      </c>
      <c r="BD42" s="41">
        <f t="shared" si="11"/>
        <v>0</v>
      </c>
      <c r="BE42" s="41">
        <f t="shared" si="12"/>
        <v>0</v>
      </c>
    </row>
    <row r="43" spans="2:57" ht="30" customHeight="1">
      <c r="B43" s="25">
        <v>35</v>
      </c>
      <c r="C43" s="36"/>
      <c r="D43" s="36"/>
      <c r="E43" s="42"/>
      <c r="F43" s="28"/>
      <c r="G43" s="28"/>
      <c r="H43" s="28"/>
      <c r="I43" s="28"/>
      <c r="J43" s="28"/>
      <c r="K43" s="28"/>
      <c r="L43" s="29" t="str">
        <f>IF(D43="", "", IF(COUNTIF(リスト①!$B$2:$E$49, D43)&gt;=1, "光熱費", ""))</f>
        <v/>
      </c>
      <c r="M43" s="28"/>
      <c r="N43" s="28"/>
      <c r="O43" s="28"/>
      <c r="P43" s="28"/>
      <c r="Q43" s="28"/>
      <c r="R43" s="28"/>
      <c r="S43" s="30">
        <f t="shared" si="0"/>
        <v>0</v>
      </c>
      <c r="T43" s="31">
        <f t="shared" si="13"/>
        <v>0</v>
      </c>
      <c r="U43" s="29" t="str">
        <f>IF(D43="", "", VLOOKUP(D43, リスト①!$B$2:$E$49, 3, FALSE))</f>
        <v/>
      </c>
      <c r="V43" s="28"/>
      <c r="W43" s="28"/>
      <c r="X43" s="28"/>
      <c r="Y43" s="28"/>
      <c r="Z43" s="28"/>
      <c r="AA43" s="28"/>
      <c r="AB43" s="30">
        <f t="shared" si="1"/>
        <v>0</v>
      </c>
      <c r="AC43" s="31">
        <f t="shared" si="4"/>
        <v>0</v>
      </c>
      <c r="AD43" s="29" t="str">
        <f>IF(D43="", "", VLOOKUP(D43, リスト①!$B$2:$E$49, 4, FALSE))</f>
        <v/>
      </c>
      <c r="AE43" s="28"/>
      <c r="AF43" s="28"/>
      <c r="AG43" s="28"/>
      <c r="AH43" s="28"/>
      <c r="AI43" s="28"/>
      <c r="AJ43" s="28"/>
      <c r="AK43" s="30">
        <f t="shared" si="2"/>
        <v>0</v>
      </c>
      <c r="AL43" s="31">
        <f t="shared" si="5"/>
        <v>0</v>
      </c>
      <c r="AM43" s="32">
        <f t="shared" si="6"/>
        <v>0</v>
      </c>
      <c r="AN43" s="33">
        <f t="shared" si="7"/>
        <v>0</v>
      </c>
      <c r="AO43" s="34"/>
      <c r="AP43" s="35"/>
      <c r="AQ43" s="35"/>
      <c r="AR43" s="34"/>
      <c r="AS43" s="28"/>
      <c r="AT43" s="28"/>
      <c r="AU43" s="34"/>
      <c r="AV43" s="28"/>
      <c r="AW43" s="43"/>
      <c r="AX43" s="38" t="str">
        <f>IFERROR(VLOOKUP(D43,リスト①!$B$2:$F$36,5, FALSE), "")</f>
        <v/>
      </c>
      <c r="AY43" s="39" t="str">
        <f t="shared" si="3"/>
        <v/>
      </c>
      <c r="AZ43" s="40" t="str" cm="1">
        <f t="array" ref="AZ43">IF(ISBLANK(D43),"",IF(ISNUMBER(MATCH(D43,リスト①!$B$37:$B$49,0)),IF(COUNTIF(F43:K43,"〇")&gt;1,"error",INDEX(リスト①!$B$37:$N$49,MATCH(D43,リスト①!$B$37:$B$49,0),IF(COUNTIF(F43:K43,"〇")=0,5,MATCH("〇",F43:K43,0)+4))),AX43*AY43))</f>
        <v/>
      </c>
      <c r="BA43" s="41">
        <f t="shared" si="8"/>
        <v>0</v>
      </c>
      <c r="BB43" s="41">
        <f t="shared" si="9"/>
        <v>0</v>
      </c>
      <c r="BC43" s="41">
        <f t="shared" si="14"/>
        <v>0</v>
      </c>
      <c r="BD43" s="41">
        <f t="shared" si="11"/>
        <v>0</v>
      </c>
      <c r="BE43" s="41">
        <f t="shared" si="12"/>
        <v>0</v>
      </c>
    </row>
    <row r="44" spans="2:57" ht="30" customHeight="1">
      <c r="B44" s="25">
        <v>36</v>
      </c>
      <c r="C44" s="36"/>
      <c r="D44" s="36"/>
      <c r="E44" s="42"/>
      <c r="F44" s="28"/>
      <c r="G44" s="28"/>
      <c r="H44" s="28"/>
      <c r="I44" s="28"/>
      <c r="J44" s="28"/>
      <c r="K44" s="28"/>
      <c r="L44" s="29" t="str">
        <f>IF(D44="", "", IF(COUNTIF(リスト①!$B$2:$E$49, D44)&gt;=1, "光熱費", ""))</f>
        <v/>
      </c>
      <c r="M44" s="28"/>
      <c r="N44" s="28"/>
      <c r="O44" s="28"/>
      <c r="P44" s="28"/>
      <c r="Q44" s="28"/>
      <c r="R44" s="28"/>
      <c r="S44" s="30">
        <f t="shared" si="0"/>
        <v>0</v>
      </c>
      <c r="T44" s="31">
        <f t="shared" si="13"/>
        <v>0</v>
      </c>
      <c r="U44" s="29" t="str">
        <f>IF(D44="", "", VLOOKUP(D44, リスト①!$B$2:$E$49, 3, FALSE))</f>
        <v/>
      </c>
      <c r="V44" s="28"/>
      <c r="W44" s="28"/>
      <c r="X44" s="28"/>
      <c r="Y44" s="28"/>
      <c r="Z44" s="28"/>
      <c r="AA44" s="28"/>
      <c r="AB44" s="30">
        <f t="shared" si="1"/>
        <v>0</v>
      </c>
      <c r="AC44" s="31">
        <f t="shared" si="4"/>
        <v>0</v>
      </c>
      <c r="AD44" s="29" t="str">
        <f>IF(D44="", "", VLOOKUP(D44, リスト①!$B$2:$E$49, 4, FALSE))</f>
        <v/>
      </c>
      <c r="AE44" s="28"/>
      <c r="AF44" s="28"/>
      <c r="AG44" s="28"/>
      <c r="AH44" s="28"/>
      <c r="AI44" s="28"/>
      <c r="AJ44" s="28"/>
      <c r="AK44" s="30">
        <f t="shared" si="2"/>
        <v>0</v>
      </c>
      <c r="AL44" s="31">
        <f t="shared" si="5"/>
        <v>0</v>
      </c>
      <c r="AM44" s="32">
        <f t="shared" si="6"/>
        <v>0</v>
      </c>
      <c r="AN44" s="33">
        <f t="shared" si="7"/>
        <v>0</v>
      </c>
      <c r="AO44" s="34"/>
      <c r="AP44" s="35"/>
      <c r="AQ44" s="35"/>
      <c r="AR44" s="34"/>
      <c r="AS44" s="28"/>
      <c r="AT44" s="28"/>
      <c r="AU44" s="34"/>
      <c r="AV44" s="28"/>
      <c r="AW44" s="43"/>
      <c r="AX44" s="38" t="str">
        <f>IFERROR(VLOOKUP(D44,リスト①!$B$2:$F$36,5, FALSE), "")</f>
        <v/>
      </c>
      <c r="AY44" s="39" t="str">
        <f t="shared" si="3"/>
        <v/>
      </c>
      <c r="AZ44" s="40" t="str" cm="1">
        <f t="array" ref="AZ44">IF(ISBLANK(D44),"",IF(ISNUMBER(MATCH(D44,リスト①!$B$37:$B$49,0)),IF(COUNTIF(F44:K44,"〇")&gt;1,"error",INDEX(リスト①!$B$37:$N$49,MATCH(D44,リスト①!$B$37:$B$49,0),IF(COUNTIF(F44:K44,"〇")=0,5,MATCH("〇",F44:K44,0)+4))),AX44*AY44))</f>
        <v/>
      </c>
      <c r="BA44" s="41">
        <f t="shared" si="8"/>
        <v>0</v>
      </c>
      <c r="BB44" s="41">
        <f t="shared" si="9"/>
        <v>0</v>
      </c>
      <c r="BC44" s="41">
        <f t="shared" si="14"/>
        <v>0</v>
      </c>
      <c r="BD44" s="41">
        <f t="shared" si="11"/>
        <v>0</v>
      </c>
      <c r="BE44" s="41">
        <f t="shared" si="12"/>
        <v>0</v>
      </c>
    </row>
    <row r="45" spans="2:57" ht="30" customHeight="1">
      <c r="B45" s="25">
        <v>37</v>
      </c>
      <c r="C45" s="36"/>
      <c r="D45" s="36"/>
      <c r="E45" s="42"/>
      <c r="F45" s="28"/>
      <c r="G45" s="28"/>
      <c r="H45" s="28"/>
      <c r="I45" s="28"/>
      <c r="J45" s="28"/>
      <c r="K45" s="28"/>
      <c r="L45" s="29" t="str">
        <f>IF(D45="", "", IF(COUNTIF(リスト①!$B$2:$E$49, D45)&gt;=1, "光熱費", ""))</f>
        <v/>
      </c>
      <c r="M45" s="28"/>
      <c r="N45" s="28"/>
      <c r="O45" s="28"/>
      <c r="P45" s="28"/>
      <c r="Q45" s="28"/>
      <c r="R45" s="28"/>
      <c r="S45" s="30">
        <f t="shared" si="0"/>
        <v>0</v>
      </c>
      <c r="T45" s="31">
        <f t="shared" si="13"/>
        <v>0</v>
      </c>
      <c r="U45" s="29" t="str">
        <f>IF(D45="", "", VLOOKUP(D45, リスト①!$B$2:$E$49, 3, FALSE))</f>
        <v/>
      </c>
      <c r="V45" s="28"/>
      <c r="W45" s="28"/>
      <c r="X45" s="28"/>
      <c r="Y45" s="28"/>
      <c r="Z45" s="28"/>
      <c r="AA45" s="28"/>
      <c r="AB45" s="30">
        <f t="shared" si="1"/>
        <v>0</v>
      </c>
      <c r="AC45" s="31">
        <f t="shared" si="4"/>
        <v>0</v>
      </c>
      <c r="AD45" s="29" t="str">
        <f>IF(D45="", "", VLOOKUP(D45, リスト①!$B$2:$E$49, 4, FALSE))</f>
        <v/>
      </c>
      <c r="AE45" s="28"/>
      <c r="AF45" s="28"/>
      <c r="AG45" s="28"/>
      <c r="AH45" s="28"/>
      <c r="AI45" s="28"/>
      <c r="AJ45" s="28"/>
      <c r="AK45" s="30">
        <f t="shared" si="2"/>
        <v>0</v>
      </c>
      <c r="AL45" s="31">
        <f t="shared" si="5"/>
        <v>0</v>
      </c>
      <c r="AM45" s="32">
        <f t="shared" si="6"/>
        <v>0</v>
      </c>
      <c r="AN45" s="33">
        <f t="shared" si="7"/>
        <v>0</v>
      </c>
      <c r="AO45" s="34"/>
      <c r="AP45" s="35"/>
      <c r="AQ45" s="35"/>
      <c r="AR45" s="34"/>
      <c r="AS45" s="28"/>
      <c r="AT45" s="28"/>
      <c r="AU45" s="34"/>
      <c r="AV45" s="28"/>
      <c r="AW45" s="43"/>
      <c r="AX45" s="38" t="str">
        <f>IFERROR(VLOOKUP(D45,リスト①!$B$2:$F$36,5, FALSE), "")</f>
        <v/>
      </c>
      <c r="AY45" s="39" t="str">
        <f t="shared" si="3"/>
        <v/>
      </c>
      <c r="AZ45" s="40" t="str" cm="1">
        <f t="array" ref="AZ45">IF(ISBLANK(D45),"",IF(ISNUMBER(MATCH(D45,リスト①!$B$37:$B$49,0)),IF(COUNTIF(F45:K45,"〇")&gt;1,"error",INDEX(リスト①!$B$37:$N$49,MATCH(D45,リスト①!$B$37:$B$49,0),IF(COUNTIF(F45:K45,"〇")=0,5,MATCH("〇",F45:K45,0)+4))),AX45*AY45))</f>
        <v/>
      </c>
      <c r="BA45" s="41">
        <f t="shared" si="8"/>
        <v>0</v>
      </c>
      <c r="BB45" s="41">
        <f t="shared" si="9"/>
        <v>0</v>
      </c>
      <c r="BC45" s="41">
        <f t="shared" si="14"/>
        <v>0</v>
      </c>
      <c r="BD45" s="41">
        <f t="shared" si="11"/>
        <v>0</v>
      </c>
      <c r="BE45" s="41">
        <f t="shared" si="12"/>
        <v>0</v>
      </c>
    </row>
    <row r="46" spans="2:57" ht="30" customHeight="1">
      <c r="B46" s="25">
        <v>38</v>
      </c>
      <c r="C46" s="36"/>
      <c r="D46" s="36"/>
      <c r="E46" s="42"/>
      <c r="F46" s="28"/>
      <c r="G46" s="28"/>
      <c r="H46" s="28"/>
      <c r="I46" s="28"/>
      <c r="J46" s="28"/>
      <c r="K46" s="28"/>
      <c r="L46" s="29" t="str">
        <f>IF(D46="", "", IF(COUNTIF(リスト①!$B$2:$E$49, D46)&gt;=1, "光熱費", ""))</f>
        <v/>
      </c>
      <c r="M46" s="28"/>
      <c r="N46" s="28"/>
      <c r="O46" s="28"/>
      <c r="P46" s="28"/>
      <c r="Q46" s="28"/>
      <c r="R46" s="28"/>
      <c r="S46" s="30">
        <f t="shared" si="0"/>
        <v>0</v>
      </c>
      <c r="T46" s="31">
        <f t="shared" si="13"/>
        <v>0</v>
      </c>
      <c r="U46" s="29" t="str">
        <f>IF(D46="", "", VLOOKUP(D46, リスト①!$B$2:$E$49, 3, FALSE))</f>
        <v/>
      </c>
      <c r="V46" s="28"/>
      <c r="W46" s="28"/>
      <c r="X46" s="28"/>
      <c r="Y46" s="28"/>
      <c r="Z46" s="28"/>
      <c r="AA46" s="28"/>
      <c r="AB46" s="30">
        <f t="shared" si="1"/>
        <v>0</v>
      </c>
      <c r="AC46" s="31">
        <f t="shared" si="4"/>
        <v>0</v>
      </c>
      <c r="AD46" s="29" t="str">
        <f>IF(D46="", "", VLOOKUP(D46, リスト①!$B$2:$E$49, 4, FALSE))</f>
        <v/>
      </c>
      <c r="AE46" s="28"/>
      <c r="AF46" s="28"/>
      <c r="AG46" s="28"/>
      <c r="AH46" s="28"/>
      <c r="AI46" s="28"/>
      <c r="AJ46" s="28"/>
      <c r="AK46" s="30">
        <f t="shared" si="2"/>
        <v>0</v>
      </c>
      <c r="AL46" s="31">
        <f t="shared" si="5"/>
        <v>0</v>
      </c>
      <c r="AM46" s="32">
        <f t="shared" si="6"/>
        <v>0</v>
      </c>
      <c r="AN46" s="33">
        <f t="shared" si="7"/>
        <v>0</v>
      </c>
      <c r="AO46" s="34"/>
      <c r="AP46" s="35"/>
      <c r="AQ46" s="35"/>
      <c r="AR46" s="34"/>
      <c r="AS46" s="28"/>
      <c r="AT46" s="28"/>
      <c r="AU46" s="34"/>
      <c r="AV46" s="28"/>
      <c r="AW46" s="43"/>
      <c r="AX46" s="38" t="str">
        <f>IFERROR(VLOOKUP(D46,リスト①!$B$2:$F$36,5, FALSE), "")</f>
        <v/>
      </c>
      <c r="AY46" s="39" t="str">
        <f t="shared" si="3"/>
        <v/>
      </c>
      <c r="AZ46" s="40" t="str" cm="1">
        <f t="array" ref="AZ46">IF(ISBLANK(D46),"",IF(ISNUMBER(MATCH(D46,リスト①!$B$37:$B$49,0)),IF(COUNTIF(F46:K46,"〇")&gt;1,"error",INDEX(リスト①!$B$37:$N$49,MATCH(D46,リスト①!$B$37:$B$49,0),IF(COUNTIF(F46:K46,"〇")=0,5,MATCH("〇",F46:K46,0)+4))),AX46*AY46))</f>
        <v/>
      </c>
      <c r="BA46" s="41">
        <f t="shared" si="8"/>
        <v>0</v>
      </c>
      <c r="BB46" s="41">
        <f t="shared" si="9"/>
        <v>0</v>
      </c>
      <c r="BC46" s="41">
        <f t="shared" si="14"/>
        <v>0</v>
      </c>
      <c r="BD46" s="41">
        <f t="shared" si="11"/>
        <v>0</v>
      </c>
      <c r="BE46" s="41">
        <f t="shared" si="12"/>
        <v>0</v>
      </c>
    </row>
    <row r="47" spans="2:57" ht="30" customHeight="1">
      <c r="B47" s="25">
        <v>39</v>
      </c>
      <c r="C47" s="36"/>
      <c r="D47" s="36"/>
      <c r="E47" s="42"/>
      <c r="F47" s="28"/>
      <c r="G47" s="28"/>
      <c r="H47" s="28"/>
      <c r="I47" s="28"/>
      <c r="J47" s="28"/>
      <c r="K47" s="28"/>
      <c r="L47" s="29" t="str">
        <f>IF(D47="", "", IF(COUNTIF(リスト①!$B$2:$E$49, D47)&gt;=1, "光熱費", ""))</f>
        <v/>
      </c>
      <c r="M47" s="28"/>
      <c r="N47" s="28"/>
      <c r="O47" s="28"/>
      <c r="P47" s="28"/>
      <c r="Q47" s="28"/>
      <c r="R47" s="28"/>
      <c r="S47" s="30">
        <f t="shared" si="0"/>
        <v>0</v>
      </c>
      <c r="T47" s="31">
        <f t="shared" si="13"/>
        <v>0</v>
      </c>
      <c r="U47" s="29" t="str">
        <f>IF(D47="", "", VLOOKUP(D47, リスト①!$B$2:$E$49, 3, FALSE))</f>
        <v/>
      </c>
      <c r="V47" s="28"/>
      <c r="W47" s="28"/>
      <c r="X47" s="28"/>
      <c r="Y47" s="28"/>
      <c r="Z47" s="28"/>
      <c r="AA47" s="28"/>
      <c r="AB47" s="30">
        <f t="shared" si="1"/>
        <v>0</v>
      </c>
      <c r="AC47" s="31">
        <f t="shared" si="4"/>
        <v>0</v>
      </c>
      <c r="AD47" s="29" t="str">
        <f>IF(D47="", "", VLOOKUP(D47, リスト①!$B$2:$E$49, 4, FALSE))</f>
        <v/>
      </c>
      <c r="AE47" s="28"/>
      <c r="AF47" s="28"/>
      <c r="AG47" s="28"/>
      <c r="AH47" s="28"/>
      <c r="AI47" s="28"/>
      <c r="AJ47" s="28"/>
      <c r="AK47" s="30">
        <f t="shared" si="2"/>
        <v>0</v>
      </c>
      <c r="AL47" s="31">
        <f t="shared" si="5"/>
        <v>0</v>
      </c>
      <c r="AM47" s="32">
        <f t="shared" si="6"/>
        <v>0</v>
      </c>
      <c r="AN47" s="33">
        <f t="shared" si="7"/>
        <v>0</v>
      </c>
      <c r="AO47" s="34"/>
      <c r="AP47" s="35"/>
      <c r="AQ47" s="35"/>
      <c r="AR47" s="34"/>
      <c r="AS47" s="28"/>
      <c r="AT47" s="28"/>
      <c r="AU47" s="34"/>
      <c r="AV47" s="28"/>
      <c r="AW47" s="43"/>
      <c r="AX47" s="38" t="str">
        <f>IFERROR(VLOOKUP(D47,リスト①!$B$2:$F$36,5, FALSE), "")</f>
        <v/>
      </c>
      <c r="AY47" s="39" t="str">
        <f t="shared" si="3"/>
        <v/>
      </c>
      <c r="AZ47" s="40" t="str" cm="1">
        <f t="array" ref="AZ47">IF(ISBLANK(D47),"",IF(ISNUMBER(MATCH(D47,リスト①!$B$37:$B$49,0)),IF(COUNTIF(F47:K47,"〇")&gt;1,"error",INDEX(リスト①!$B$37:$N$49,MATCH(D47,リスト①!$B$37:$B$49,0),IF(COUNTIF(F47:K47,"〇")=0,5,MATCH("〇",F47:K47,0)+4))),AX47*AY47))</f>
        <v/>
      </c>
      <c r="BA47" s="41">
        <f t="shared" si="8"/>
        <v>0</v>
      </c>
      <c r="BB47" s="41">
        <f t="shared" si="9"/>
        <v>0</v>
      </c>
      <c r="BC47" s="41">
        <f t="shared" si="14"/>
        <v>0</v>
      </c>
      <c r="BD47" s="41">
        <f t="shared" si="11"/>
        <v>0</v>
      </c>
      <c r="BE47" s="41">
        <f t="shared" si="12"/>
        <v>0</v>
      </c>
    </row>
    <row r="48" spans="2:57" ht="30" customHeight="1">
      <c r="B48" s="25">
        <v>40</v>
      </c>
      <c r="C48" s="36"/>
      <c r="D48" s="36"/>
      <c r="E48" s="42"/>
      <c r="F48" s="28"/>
      <c r="G48" s="28"/>
      <c r="H48" s="28"/>
      <c r="I48" s="28"/>
      <c r="J48" s="28"/>
      <c r="K48" s="28"/>
      <c r="L48" s="29" t="str">
        <f>IF(D48="", "", IF(COUNTIF(リスト①!$B$2:$E$49, D48)&gt;=1, "光熱費", ""))</f>
        <v/>
      </c>
      <c r="M48" s="28"/>
      <c r="N48" s="28"/>
      <c r="O48" s="28"/>
      <c r="P48" s="28"/>
      <c r="Q48" s="28"/>
      <c r="R48" s="28"/>
      <c r="S48" s="30">
        <f t="shared" si="0"/>
        <v>0</v>
      </c>
      <c r="T48" s="31">
        <f t="shared" si="13"/>
        <v>0</v>
      </c>
      <c r="U48" s="29" t="str">
        <f>IF(D48="", "", VLOOKUP(D48, リスト①!$B$2:$E$49, 3, FALSE))</f>
        <v/>
      </c>
      <c r="V48" s="28"/>
      <c r="W48" s="28"/>
      <c r="X48" s="28"/>
      <c r="Y48" s="28"/>
      <c r="Z48" s="28"/>
      <c r="AA48" s="28"/>
      <c r="AB48" s="30">
        <f t="shared" si="1"/>
        <v>0</v>
      </c>
      <c r="AC48" s="31">
        <f t="shared" si="4"/>
        <v>0</v>
      </c>
      <c r="AD48" s="29" t="str">
        <f>IF(D48="", "", VLOOKUP(D48, リスト①!$B$2:$E$49, 4, FALSE))</f>
        <v/>
      </c>
      <c r="AE48" s="28"/>
      <c r="AF48" s="28"/>
      <c r="AG48" s="28"/>
      <c r="AH48" s="28"/>
      <c r="AI48" s="28"/>
      <c r="AJ48" s="28"/>
      <c r="AK48" s="30">
        <f t="shared" si="2"/>
        <v>0</v>
      </c>
      <c r="AL48" s="31">
        <f t="shared" si="5"/>
        <v>0</v>
      </c>
      <c r="AM48" s="32">
        <f t="shared" si="6"/>
        <v>0</v>
      </c>
      <c r="AN48" s="33">
        <f t="shared" si="7"/>
        <v>0</v>
      </c>
      <c r="AO48" s="34"/>
      <c r="AP48" s="35"/>
      <c r="AQ48" s="35"/>
      <c r="AR48" s="34"/>
      <c r="AS48" s="28"/>
      <c r="AT48" s="28"/>
      <c r="AU48" s="34"/>
      <c r="AV48" s="28"/>
      <c r="AW48" s="43"/>
      <c r="AX48" s="38" t="str">
        <f>IFERROR(VLOOKUP(D48,リスト①!$B$2:$F$36,5, FALSE), "")</f>
        <v/>
      </c>
      <c r="AY48" s="39" t="str">
        <f t="shared" si="3"/>
        <v/>
      </c>
      <c r="AZ48" s="40" t="str" cm="1">
        <f t="array" ref="AZ48">IF(ISBLANK(D48),"",IF(ISNUMBER(MATCH(D48,リスト①!$B$37:$B$49,0)),IF(COUNTIF(F48:K48,"〇")&gt;1,"error",INDEX(リスト①!$B$37:$N$49,MATCH(D48,リスト①!$B$37:$B$49,0),IF(COUNTIF(F48:K48,"〇")=0,5,MATCH("〇",F48:K48,0)+4))),AX48*AY48))</f>
        <v/>
      </c>
      <c r="BA48" s="41">
        <f t="shared" si="8"/>
        <v>0</v>
      </c>
      <c r="BB48" s="41">
        <f t="shared" si="9"/>
        <v>0</v>
      </c>
      <c r="BC48" s="41">
        <f t="shared" si="14"/>
        <v>0</v>
      </c>
      <c r="BD48" s="41">
        <f t="shared" si="11"/>
        <v>0</v>
      </c>
      <c r="BE48" s="41">
        <f t="shared" si="12"/>
        <v>0</v>
      </c>
    </row>
    <row r="49" spans="2:57" ht="30" customHeight="1">
      <c r="B49" s="25">
        <v>41</v>
      </c>
      <c r="C49" s="36"/>
      <c r="D49" s="36"/>
      <c r="E49" s="42"/>
      <c r="F49" s="28"/>
      <c r="G49" s="28"/>
      <c r="H49" s="28"/>
      <c r="I49" s="28"/>
      <c r="J49" s="28"/>
      <c r="K49" s="28"/>
      <c r="L49" s="29" t="str">
        <f>IF(D49="", "", IF(COUNTIF(リスト①!$B$2:$E$49, D49)&gt;=1, "光熱費", ""))</f>
        <v/>
      </c>
      <c r="M49" s="28"/>
      <c r="N49" s="28"/>
      <c r="O49" s="28"/>
      <c r="P49" s="28"/>
      <c r="Q49" s="28"/>
      <c r="R49" s="28"/>
      <c r="S49" s="30">
        <f t="shared" si="0"/>
        <v>0</v>
      </c>
      <c r="T49" s="31">
        <f t="shared" si="13"/>
        <v>0</v>
      </c>
      <c r="U49" s="29" t="str">
        <f>IF(D49="", "", VLOOKUP(D49, リスト①!$B$2:$E$49, 3, FALSE))</f>
        <v/>
      </c>
      <c r="V49" s="28"/>
      <c r="W49" s="28"/>
      <c r="X49" s="28"/>
      <c r="Y49" s="28"/>
      <c r="Z49" s="28"/>
      <c r="AA49" s="28"/>
      <c r="AB49" s="30">
        <f t="shared" si="1"/>
        <v>0</v>
      </c>
      <c r="AC49" s="31">
        <f t="shared" si="4"/>
        <v>0</v>
      </c>
      <c r="AD49" s="29" t="str">
        <f>IF(D49="", "", VLOOKUP(D49, リスト①!$B$2:$E$49, 4, FALSE))</f>
        <v/>
      </c>
      <c r="AE49" s="28"/>
      <c r="AF49" s="28"/>
      <c r="AG49" s="28"/>
      <c r="AH49" s="28"/>
      <c r="AI49" s="28"/>
      <c r="AJ49" s="28"/>
      <c r="AK49" s="30">
        <f t="shared" si="2"/>
        <v>0</v>
      </c>
      <c r="AL49" s="31">
        <f t="shared" si="5"/>
        <v>0</v>
      </c>
      <c r="AM49" s="32">
        <f t="shared" si="6"/>
        <v>0</v>
      </c>
      <c r="AN49" s="33">
        <f t="shared" si="7"/>
        <v>0</v>
      </c>
      <c r="AO49" s="34"/>
      <c r="AP49" s="35"/>
      <c r="AQ49" s="35"/>
      <c r="AR49" s="34"/>
      <c r="AS49" s="28"/>
      <c r="AT49" s="28"/>
      <c r="AU49" s="34"/>
      <c r="AV49" s="28"/>
      <c r="AW49" s="43"/>
      <c r="AX49" s="38" t="str">
        <f>IFERROR(VLOOKUP(D49,リスト①!$B$2:$F$36,5, FALSE), "")</f>
        <v/>
      </c>
      <c r="AY49" s="39" t="str">
        <f t="shared" si="3"/>
        <v/>
      </c>
      <c r="AZ49" s="40" t="str" cm="1">
        <f t="array" ref="AZ49">IF(ISBLANK(D49),"",IF(ISNUMBER(MATCH(D49,リスト①!$B$37:$B$49,0)),IF(COUNTIF(F49:K49,"〇")&gt;1,"error",INDEX(リスト①!$B$37:$N$49,MATCH(D49,リスト①!$B$37:$B$49,0),IF(COUNTIF(F49:K49,"〇")=0,5,MATCH("〇",F49:K49,0)+4))),AX49*AY49))</f>
        <v/>
      </c>
      <c r="BA49" s="41">
        <f t="shared" si="8"/>
        <v>0</v>
      </c>
      <c r="BB49" s="41">
        <f t="shared" si="9"/>
        <v>0</v>
      </c>
      <c r="BC49" s="41">
        <f t="shared" si="14"/>
        <v>0</v>
      </c>
      <c r="BD49" s="41">
        <f t="shared" si="11"/>
        <v>0</v>
      </c>
      <c r="BE49" s="41">
        <f t="shared" si="12"/>
        <v>0</v>
      </c>
    </row>
    <row r="50" spans="2:57" ht="30" customHeight="1">
      <c r="B50" s="25">
        <v>42</v>
      </c>
      <c r="C50" s="36"/>
      <c r="D50" s="36"/>
      <c r="E50" s="42"/>
      <c r="F50" s="28"/>
      <c r="G50" s="28"/>
      <c r="H50" s="28"/>
      <c r="I50" s="28"/>
      <c r="J50" s="28"/>
      <c r="K50" s="28"/>
      <c r="L50" s="29" t="str">
        <f>IF(D50="", "", IF(COUNTIF(リスト①!$B$2:$E$49, D50)&gt;=1, "光熱費", ""))</f>
        <v/>
      </c>
      <c r="M50" s="28"/>
      <c r="N50" s="28"/>
      <c r="O50" s="28"/>
      <c r="P50" s="28"/>
      <c r="Q50" s="28"/>
      <c r="R50" s="28"/>
      <c r="S50" s="30">
        <f t="shared" si="0"/>
        <v>0</v>
      </c>
      <c r="T50" s="31">
        <f t="shared" si="13"/>
        <v>0</v>
      </c>
      <c r="U50" s="29" t="str">
        <f>IF(D50="", "", VLOOKUP(D50, リスト①!$B$2:$E$49, 3, FALSE))</f>
        <v/>
      </c>
      <c r="V50" s="28"/>
      <c r="W50" s="28"/>
      <c r="X50" s="28"/>
      <c r="Y50" s="28"/>
      <c r="Z50" s="28"/>
      <c r="AA50" s="28"/>
      <c r="AB50" s="30">
        <f t="shared" si="1"/>
        <v>0</v>
      </c>
      <c r="AC50" s="31">
        <f t="shared" si="4"/>
        <v>0</v>
      </c>
      <c r="AD50" s="29" t="str">
        <f>IF(D50="", "", VLOOKUP(D50, リスト①!$B$2:$E$49, 4, FALSE))</f>
        <v/>
      </c>
      <c r="AE50" s="28"/>
      <c r="AF50" s="28"/>
      <c r="AG50" s="28"/>
      <c r="AH50" s="28"/>
      <c r="AI50" s="28"/>
      <c r="AJ50" s="28"/>
      <c r="AK50" s="30">
        <f t="shared" si="2"/>
        <v>0</v>
      </c>
      <c r="AL50" s="31">
        <f t="shared" si="5"/>
        <v>0</v>
      </c>
      <c r="AM50" s="32">
        <f t="shared" si="6"/>
        <v>0</v>
      </c>
      <c r="AN50" s="33">
        <f t="shared" si="7"/>
        <v>0</v>
      </c>
      <c r="AO50" s="34"/>
      <c r="AP50" s="35"/>
      <c r="AQ50" s="35"/>
      <c r="AR50" s="34"/>
      <c r="AS50" s="28"/>
      <c r="AT50" s="28"/>
      <c r="AU50" s="34"/>
      <c r="AV50" s="28"/>
      <c r="AW50" s="43"/>
      <c r="AX50" s="38" t="str">
        <f>IFERROR(VLOOKUP(D50,リスト①!$B$2:$F$36,5, FALSE), "")</f>
        <v/>
      </c>
      <c r="AY50" s="39" t="str">
        <f t="shared" si="3"/>
        <v/>
      </c>
      <c r="AZ50" s="40" t="str" cm="1">
        <f t="array" ref="AZ50">IF(ISBLANK(D50),"",IF(ISNUMBER(MATCH(D50,リスト①!$B$37:$B$49,0)),IF(COUNTIF(F50:K50,"〇")&gt;1,"error",INDEX(リスト①!$B$37:$N$49,MATCH(D50,リスト①!$B$37:$B$49,0),IF(COUNTIF(F50:K50,"〇")=0,5,MATCH("〇",F50:K50,0)+4))),AX50*AY50))</f>
        <v/>
      </c>
      <c r="BA50" s="41">
        <f t="shared" si="8"/>
        <v>0</v>
      </c>
      <c r="BB50" s="41">
        <f t="shared" si="9"/>
        <v>0</v>
      </c>
      <c r="BC50" s="41">
        <f t="shared" si="14"/>
        <v>0</v>
      </c>
      <c r="BD50" s="41">
        <f t="shared" si="11"/>
        <v>0</v>
      </c>
      <c r="BE50" s="41">
        <f t="shared" si="12"/>
        <v>0</v>
      </c>
    </row>
    <row r="51" spans="2:57" ht="30" customHeight="1">
      <c r="B51" s="25">
        <v>43</v>
      </c>
      <c r="C51" s="36"/>
      <c r="D51" s="36"/>
      <c r="E51" s="42"/>
      <c r="F51" s="28"/>
      <c r="G51" s="28"/>
      <c r="H51" s="28"/>
      <c r="I51" s="28"/>
      <c r="J51" s="28"/>
      <c r="K51" s="28"/>
      <c r="L51" s="29" t="str">
        <f>IF(D51="", "", IF(COUNTIF(リスト①!$B$2:$E$49, D51)&gt;=1, "光熱費", ""))</f>
        <v/>
      </c>
      <c r="M51" s="28"/>
      <c r="N51" s="28"/>
      <c r="O51" s="28"/>
      <c r="P51" s="28"/>
      <c r="Q51" s="28"/>
      <c r="R51" s="28"/>
      <c r="S51" s="30">
        <f t="shared" si="0"/>
        <v>0</v>
      </c>
      <c r="T51" s="31">
        <f t="shared" si="13"/>
        <v>0</v>
      </c>
      <c r="U51" s="29" t="str">
        <f>IF(D51="", "", VLOOKUP(D51, リスト①!$B$2:$E$49, 3, FALSE))</f>
        <v/>
      </c>
      <c r="V51" s="28"/>
      <c r="W51" s="28"/>
      <c r="X51" s="28"/>
      <c r="Y51" s="28"/>
      <c r="Z51" s="28"/>
      <c r="AA51" s="28"/>
      <c r="AB51" s="30">
        <f t="shared" si="1"/>
        <v>0</v>
      </c>
      <c r="AC51" s="31">
        <f t="shared" si="4"/>
        <v>0</v>
      </c>
      <c r="AD51" s="29" t="str">
        <f>IF(D51="", "", VLOOKUP(D51, リスト①!$B$2:$E$49, 4, FALSE))</f>
        <v/>
      </c>
      <c r="AE51" s="28"/>
      <c r="AF51" s="28"/>
      <c r="AG51" s="28"/>
      <c r="AH51" s="28"/>
      <c r="AI51" s="28"/>
      <c r="AJ51" s="28"/>
      <c r="AK51" s="30">
        <f t="shared" si="2"/>
        <v>0</v>
      </c>
      <c r="AL51" s="31">
        <f t="shared" si="5"/>
        <v>0</v>
      </c>
      <c r="AM51" s="32">
        <f t="shared" si="6"/>
        <v>0</v>
      </c>
      <c r="AN51" s="33">
        <f t="shared" si="7"/>
        <v>0</v>
      </c>
      <c r="AO51" s="34"/>
      <c r="AP51" s="35"/>
      <c r="AQ51" s="35"/>
      <c r="AR51" s="34"/>
      <c r="AS51" s="28"/>
      <c r="AT51" s="28"/>
      <c r="AU51" s="34"/>
      <c r="AV51" s="28"/>
      <c r="AW51" s="43"/>
      <c r="AX51" s="38" t="str">
        <f>IFERROR(VLOOKUP(D51,リスト①!$B$2:$F$36,5, FALSE), "")</f>
        <v/>
      </c>
      <c r="AY51" s="39" t="str">
        <f t="shared" si="3"/>
        <v/>
      </c>
      <c r="AZ51" s="40" t="str" cm="1">
        <f t="array" ref="AZ51">IF(ISBLANK(D51),"",IF(ISNUMBER(MATCH(D51,リスト①!$B$37:$B$49,0)),IF(COUNTIF(F51:K51,"〇")&gt;1,"error",INDEX(リスト①!$B$37:$N$49,MATCH(D51,リスト①!$B$37:$B$49,0),IF(COUNTIF(F51:K51,"〇")=0,5,MATCH("〇",F51:K51,0)+4))),AX51*AY51))</f>
        <v/>
      </c>
      <c r="BA51" s="41">
        <f t="shared" si="8"/>
        <v>0</v>
      </c>
      <c r="BB51" s="41">
        <f t="shared" si="9"/>
        <v>0</v>
      </c>
      <c r="BC51" s="41">
        <f t="shared" si="14"/>
        <v>0</v>
      </c>
      <c r="BD51" s="41">
        <f t="shared" si="11"/>
        <v>0</v>
      </c>
      <c r="BE51" s="41">
        <f t="shared" si="12"/>
        <v>0</v>
      </c>
    </row>
    <row r="52" spans="2:57" ht="30" customHeight="1">
      <c r="B52" s="25">
        <v>44</v>
      </c>
      <c r="C52" s="36"/>
      <c r="D52" s="36"/>
      <c r="E52" s="42"/>
      <c r="F52" s="28"/>
      <c r="G52" s="28"/>
      <c r="H52" s="28"/>
      <c r="I52" s="28"/>
      <c r="J52" s="28"/>
      <c r="K52" s="28"/>
      <c r="L52" s="29" t="str">
        <f>IF(D52="", "", IF(COUNTIF(リスト①!$B$2:$E$49, D52)&gt;=1, "光熱費", ""))</f>
        <v/>
      </c>
      <c r="M52" s="28"/>
      <c r="N52" s="28"/>
      <c r="O52" s="28"/>
      <c r="P52" s="28"/>
      <c r="Q52" s="28"/>
      <c r="R52" s="28"/>
      <c r="S52" s="30">
        <f t="shared" si="0"/>
        <v>0</v>
      </c>
      <c r="T52" s="31">
        <f t="shared" si="13"/>
        <v>0</v>
      </c>
      <c r="U52" s="29" t="str">
        <f>IF(D52="", "", VLOOKUP(D52, リスト①!$B$2:$E$49, 3, FALSE))</f>
        <v/>
      </c>
      <c r="V52" s="28"/>
      <c r="W52" s="28"/>
      <c r="X52" s="28"/>
      <c r="Y52" s="28"/>
      <c r="Z52" s="28"/>
      <c r="AA52" s="28"/>
      <c r="AB52" s="30">
        <f t="shared" si="1"/>
        <v>0</v>
      </c>
      <c r="AC52" s="31">
        <f t="shared" si="4"/>
        <v>0</v>
      </c>
      <c r="AD52" s="29" t="str">
        <f>IF(D52="", "", VLOOKUP(D52, リスト①!$B$2:$E$49, 4, FALSE))</f>
        <v/>
      </c>
      <c r="AE52" s="28"/>
      <c r="AF52" s="28"/>
      <c r="AG52" s="28"/>
      <c r="AH52" s="28"/>
      <c r="AI52" s="28"/>
      <c r="AJ52" s="28"/>
      <c r="AK52" s="30">
        <f t="shared" si="2"/>
        <v>0</v>
      </c>
      <c r="AL52" s="31">
        <f t="shared" si="5"/>
        <v>0</v>
      </c>
      <c r="AM52" s="32">
        <f t="shared" si="6"/>
        <v>0</v>
      </c>
      <c r="AN52" s="33">
        <f t="shared" si="7"/>
        <v>0</v>
      </c>
      <c r="AO52" s="34"/>
      <c r="AP52" s="35"/>
      <c r="AQ52" s="35"/>
      <c r="AR52" s="34"/>
      <c r="AS52" s="28"/>
      <c r="AT52" s="28"/>
      <c r="AU52" s="34"/>
      <c r="AV52" s="28"/>
      <c r="AW52" s="43"/>
      <c r="AX52" s="38" t="str">
        <f>IFERROR(VLOOKUP(D52,リスト①!$B$2:$F$36,5, FALSE), "")</f>
        <v/>
      </c>
      <c r="AY52" s="39" t="str">
        <f t="shared" si="3"/>
        <v/>
      </c>
      <c r="AZ52" s="40" t="str" cm="1">
        <f t="array" ref="AZ52">IF(ISBLANK(D52),"",IF(ISNUMBER(MATCH(D52,リスト①!$B$37:$B$49,0)),IF(COUNTIF(F52:K52,"〇")&gt;1,"error",INDEX(リスト①!$B$37:$N$49,MATCH(D52,リスト①!$B$37:$B$49,0),IF(COUNTIF(F52:K52,"〇")=0,5,MATCH("〇",F52:K52,0)+4))),AX52*AY52))</f>
        <v/>
      </c>
      <c r="BA52" s="41">
        <f t="shared" si="8"/>
        <v>0</v>
      </c>
      <c r="BB52" s="41">
        <f t="shared" si="9"/>
        <v>0</v>
      </c>
      <c r="BC52" s="41">
        <f t="shared" si="14"/>
        <v>0</v>
      </c>
      <c r="BD52" s="41">
        <f t="shared" si="11"/>
        <v>0</v>
      </c>
      <c r="BE52" s="41">
        <f t="shared" si="12"/>
        <v>0</v>
      </c>
    </row>
    <row r="53" spans="2:57" ht="30" customHeight="1" thickBot="1">
      <c r="B53" s="25">
        <v>45</v>
      </c>
      <c r="C53" s="36"/>
      <c r="D53" s="36"/>
      <c r="E53" s="42"/>
      <c r="F53" s="28"/>
      <c r="G53" s="28"/>
      <c r="H53" s="28"/>
      <c r="I53" s="28"/>
      <c r="J53" s="28"/>
      <c r="K53" s="28"/>
      <c r="L53" s="29" t="str">
        <f>IF(D53="", "", IF(COUNTIF(リスト①!$B$2:$E$49, D53)&gt;=1, "光熱費", ""))</f>
        <v/>
      </c>
      <c r="M53" s="44"/>
      <c r="N53" s="44"/>
      <c r="O53" s="44"/>
      <c r="P53" s="44"/>
      <c r="Q53" s="44"/>
      <c r="R53" s="44"/>
      <c r="S53" s="45">
        <f t="shared" si="0"/>
        <v>0</v>
      </c>
      <c r="T53" s="46">
        <f t="shared" si="13"/>
        <v>0</v>
      </c>
      <c r="U53" s="29" t="str">
        <f>IF(D53="", "", VLOOKUP(D53, リスト①!$B$2:$E$49, 3, FALSE))</f>
        <v/>
      </c>
      <c r="V53" s="44"/>
      <c r="W53" s="44"/>
      <c r="X53" s="44"/>
      <c r="Y53" s="44"/>
      <c r="Z53" s="44"/>
      <c r="AA53" s="44"/>
      <c r="AB53" s="45">
        <f t="shared" si="1"/>
        <v>0</v>
      </c>
      <c r="AC53" s="31">
        <f t="shared" si="4"/>
        <v>0</v>
      </c>
      <c r="AD53" s="29" t="str">
        <f>IF(D53="", "", VLOOKUP(D53, リスト①!$B$2:$E$49, 4, FALSE))</f>
        <v/>
      </c>
      <c r="AE53" s="44"/>
      <c r="AF53" s="44"/>
      <c r="AG53" s="44"/>
      <c r="AH53" s="44"/>
      <c r="AI53" s="44"/>
      <c r="AJ53" s="44"/>
      <c r="AK53" s="45">
        <f t="shared" si="2"/>
        <v>0</v>
      </c>
      <c r="AL53" s="31">
        <f t="shared" si="5"/>
        <v>0</v>
      </c>
      <c r="AM53" s="32">
        <f t="shared" si="6"/>
        <v>0</v>
      </c>
      <c r="AN53" s="33">
        <f t="shared" si="7"/>
        <v>0</v>
      </c>
      <c r="AO53" s="47"/>
      <c r="AP53" s="48"/>
      <c r="AQ53" s="48"/>
      <c r="AR53" s="47"/>
      <c r="AS53" s="44"/>
      <c r="AT53" s="44"/>
      <c r="AU53" s="47"/>
      <c r="AV53" s="44"/>
      <c r="AW53" s="49"/>
      <c r="AX53" s="38" t="str">
        <f>IFERROR(VLOOKUP(D53,リスト①!$B$2:$F$36,5, FALSE), "")</f>
        <v/>
      </c>
      <c r="AY53" s="39" t="str">
        <f t="shared" si="3"/>
        <v/>
      </c>
      <c r="AZ53" s="40" t="str" cm="1">
        <f t="array" ref="AZ53">IF(ISBLANK(D53),"",IF(ISNUMBER(MATCH(D53,リスト①!$B$37:$B$49,0)),IF(COUNTIF(F53:K53,"〇")&gt;1,"error",INDEX(リスト①!$B$37:$N$49,MATCH(D53,リスト①!$B$37:$B$49,0),IF(COUNTIF(F53:K53,"〇")=0,5,MATCH("〇",F53:K53,0)+4))),AX53*AY53))</f>
        <v/>
      </c>
      <c r="BA53" s="41">
        <f t="shared" ref="BA53" si="15">AN53</f>
        <v>0</v>
      </c>
      <c r="BB53" s="41">
        <f t="shared" ref="BB53" si="16">IFERROR(AQ53+AT53+AW53,"")</f>
        <v>0</v>
      </c>
      <c r="BC53" s="41">
        <f t="shared" ref="BC53" si="17">IFERROR(IF(BA53-BB53&gt;=0,BA53-BB53,0),"")</f>
        <v>0</v>
      </c>
      <c r="BD53" s="41">
        <f t="shared" ref="BD53" si="18">MIN(AZ53,BC53)</f>
        <v>0</v>
      </c>
      <c r="BE53" s="41">
        <f>BD53</f>
        <v>0</v>
      </c>
    </row>
    <row r="54" spans="2:57">
      <c r="L54" s="50"/>
    </row>
  </sheetData>
  <mergeCells count="19">
    <mergeCell ref="AO5:AQ5"/>
    <mergeCell ref="AR5:AT5"/>
    <mergeCell ref="AX5:BE5"/>
    <mergeCell ref="F6:K7"/>
    <mergeCell ref="L6:AN7"/>
    <mergeCell ref="AX6:BE6"/>
    <mergeCell ref="AX7:AY7"/>
    <mergeCell ref="AU5:AW5"/>
    <mergeCell ref="AO6:AW6"/>
    <mergeCell ref="AO7:AQ7"/>
    <mergeCell ref="AR7:AT7"/>
    <mergeCell ref="AU7:AW7"/>
    <mergeCell ref="B4:C4"/>
    <mergeCell ref="B3:C3"/>
    <mergeCell ref="B2:C2"/>
    <mergeCell ref="B6:E7"/>
    <mergeCell ref="D2:E2"/>
    <mergeCell ref="D3:E3"/>
    <mergeCell ref="D4:E4"/>
  </mergeCells>
  <phoneticPr fontId="3"/>
  <conditionalFormatting sqref="AZ9:AZ53">
    <cfRule type="expression" dxfId="1" priority="1">
      <formula>$AZ9="error"</formula>
    </cfRule>
  </conditionalFormatting>
  <pageMargins left="0.43307086614173229" right="0.15748031496062992" top="0.43307086614173229" bottom="0.15748031496062992" header="0.31496062992125984" footer="0.31496062992125984"/>
  <pageSetup paperSize="9" scale="26" fitToWidth="3" orientation="landscape" r:id="rId1"/>
  <colBreaks count="1" manualBreakCount="1">
    <brk id="29" max="52"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0B2E89A-AEE0-4C02-AFBC-1D81CADE071D}">
          <x14:formula1>
            <xm:f>リスト①!$B$2:$B$49</xm:f>
          </x14:formula1>
          <xm:sqref>D9:D53</xm:sqref>
        </x14:dataValidation>
        <x14:dataValidation type="list" allowBlank="1" showInputMessage="1" xr:uid="{347BD0D2-922B-4774-9CAE-41C1134E424B}">
          <x14:formula1>
            <xm:f>リスト①!$L$21:$L$22</xm:f>
          </x14:formula1>
          <xm:sqref>F9:K53</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C6D9A-0BD1-4C62-864B-75184113C3E5}">
  <dimension ref="B1:BE54"/>
  <sheetViews>
    <sheetView view="pageBreakPreview" zoomScale="90" zoomScaleNormal="85" zoomScaleSheetLayoutView="90" workbookViewId="0">
      <pane xSplit="5" ySplit="8" topLeftCell="F21" activePane="bottomRight" state="frozen"/>
      <selection activeCell="K4" sqref="K4"/>
      <selection pane="topRight" activeCell="K4" sqref="K4"/>
      <selection pane="bottomLeft" activeCell="K4" sqref="K4"/>
      <selection pane="bottomRight" activeCell="G4" sqref="G4:L4"/>
    </sheetView>
  </sheetViews>
  <sheetFormatPr defaultColWidth="9" defaultRowHeight="13.5"/>
  <cols>
    <col min="1" max="2" width="3" style="7" customWidth="1"/>
    <col min="3" max="3" width="31.5" style="9" customWidth="1"/>
    <col min="4" max="4" width="20" style="9" customWidth="1"/>
    <col min="5" max="5" width="14.125" style="9" bestFit="1" customWidth="1"/>
    <col min="6" max="11" width="6.125" style="9" customWidth="1"/>
    <col min="12" max="12" width="9.5" style="9" customWidth="1"/>
    <col min="13" max="18" width="10.75" style="9" bestFit="1" customWidth="1"/>
    <col min="19" max="19" width="10.875" style="9" bestFit="1" customWidth="1"/>
    <col min="20" max="20" width="10" style="9" customWidth="1"/>
    <col min="21" max="21" width="10.125" style="9" bestFit="1" customWidth="1"/>
    <col min="22" max="27" width="10.75" style="9" bestFit="1" customWidth="1"/>
    <col min="28" max="28" width="10.875" style="9" bestFit="1" customWidth="1"/>
    <col min="29" max="29" width="11.25" style="9" customWidth="1"/>
    <col min="30" max="30" width="10.125" style="9" bestFit="1" customWidth="1"/>
    <col min="31" max="36" width="10.75" style="9" bestFit="1" customWidth="1"/>
    <col min="37" max="37" width="10.875" style="9" bestFit="1" customWidth="1"/>
    <col min="38" max="38" width="11.25" style="9" customWidth="1"/>
    <col min="39" max="39" width="10.875" style="9" bestFit="1" customWidth="1"/>
    <col min="40" max="40" width="19.5" style="9" customWidth="1"/>
    <col min="41" max="41" width="21.375" style="9" bestFit="1" customWidth="1"/>
    <col min="42" max="46" width="21.375" style="9" customWidth="1"/>
    <col min="47" max="47" width="21.375" style="9" bestFit="1" customWidth="1"/>
    <col min="48" max="49" width="21.375" style="9" customWidth="1"/>
    <col min="50" max="50" width="11.125" style="9" bestFit="1" customWidth="1"/>
    <col min="51" max="51" width="13.125" style="9" bestFit="1" customWidth="1"/>
    <col min="52" max="52" width="14.875" style="9" customWidth="1"/>
    <col min="53" max="57" width="20.625" style="9" customWidth="1"/>
    <col min="58" max="16384" width="9" style="7"/>
  </cols>
  <sheetData>
    <row r="1" spans="2:57" ht="18.75">
      <c r="C1" s="8"/>
      <c r="AN1" s="10"/>
      <c r="BE1" s="10"/>
    </row>
    <row r="2" spans="2:57" ht="30" customHeight="1">
      <c r="B2" s="58" t="s">
        <v>0</v>
      </c>
      <c r="C2" s="58"/>
      <c r="D2" s="60" t="s">
        <v>96</v>
      </c>
      <c r="E2" s="60"/>
      <c r="AC2" s="10" t="s">
        <v>70</v>
      </c>
      <c r="AN2" s="10"/>
      <c r="BE2" s="10" t="s">
        <v>71</v>
      </c>
    </row>
    <row r="3" spans="2:57" ht="30" customHeight="1">
      <c r="B3" s="58" t="s">
        <v>1</v>
      </c>
      <c r="C3" s="58"/>
      <c r="D3" s="89">
        <v>1112223334</v>
      </c>
      <c r="E3" s="89"/>
    </row>
    <row r="4" spans="2:57" ht="30" customHeight="1">
      <c r="B4" s="58" t="s">
        <v>2</v>
      </c>
      <c r="C4" s="58"/>
      <c r="D4" s="90">
        <f>SUM(BE9:BE53)</f>
        <v>2727474</v>
      </c>
      <c r="E4" s="90"/>
      <c r="F4" s="11"/>
      <c r="G4" s="81" t="s">
        <v>112</v>
      </c>
      <c r="H4" s="81"/>
      <c r="I4" s="81"/>
      <c r="J4" s="81"/>
      <c r="K4" s="81"/>
      <c r="L4" s="81"/>
      <c r="M4" s="57"/>
      <c r="AO4" s="12"/>
      <c r="AP4" s="12"/>
      <c r="AQ4" s="12"/>
      <c r="AR4" s="12"/>
      <c r="AS4" s="12"/>
      <c r="AT4" s="12"/>
      <c r="AU4" s="12"/>
      <c r="AV4" s="12"/>
      <c r="AW4" s="12"/>
    </row>
    <row r="5" spans="2:57" ht="14.25" thickBot="1">
      <c r="AO5" s="63"/>
      <c r="AP5" s="63"/>
      <c r="AQ5" s="63"/>
      <c r="AR5" s="63"/>
      <c r="AS5" s="63"/>
      <c r="AT5" s="63"/>
      <c r="AU5" s="63"/>
      <c r="AV5" s="63"/>
      <c r="AW5" s="63"/>
      <c r="AX5" s="64"/>
      <c r="AY5" s="64"/>
      <c r="AZ5" s="64"/>
      <c r="BA5" s="64"/>
      <c r="BB5" s="64"/>
      <c r="BC5" s="64"/>
      <c r="BD5" s="64"/>
      <c r="BE5" s="64"/>
    </row>
    <row r="6" spans="2:57" ht="42.95" customHeight="1" thickBot="1">
      <c r="B6" s="59" t="s">
        <v>3</v>
      </c>
      <c r="C6" s="59"/>
      <c r="D6" s="59"/>
      <c r="E6" s="59"/>
      <c r="F6" s="82" t="s">
        <v>95</v>
      </c>
      <c r="G6" s="83"/>
      <c r="H6" s="83"/>
      <c r="I6" s="83"/>
      <c r="J6" s="83"/>
      <c r="K6" s="84"/>
      <c r="L6" s="67" t="s">
        <v>4</v>
      </c>
      <c r="M6" s="68"/>
      <c r="N6" s="68"/>
      <c r="O6" s="68"/>
      <c r="P6" s="68"/>
      <c r="Q6" s="68"/>
      <c r="R6" s="68"/>
      <c r="S6" s="68"/>
      <c r="T6" s="68"/>
      <c r="U6" s="68"/>
      <c r="V6" s="68"/>
      <c r="W6" s="68"/>
      <c r="X6" s="68"/>
      <c r="Y6" s="68"/>
      <c r="Z6" s="68"/>
      <c r="AA6" s="68"/>
      <c r="AB6" s="68"/>
      <c r="AC6" s="68"/>
      <c r="AD6" s="68"/>
      <c r="AE6" s="68"/>
      <c r="AF6" s="68"/>
      <c r="AG6" s="68"/>
      <c r="AH6" s="68"/>
      <c r="AI6" s="68"/>
      <c r="AJ6" s="68"/>
      <c r="AK6" s="68"/>
      <c r="AL6" s="68"/>
      <c r="AM6" s="68"/>
      <c r="AN6" s="87"/>
      <c r="AO6" s="75" t="s">
        <v>66</v>
      </c>
      <c r="AP6" s="76"/>
      <c r="AQ6" s="76"/>
      <c r="AR6" s="76"/>
      <c r="AS6" s="76"/>
      <c r="AT6" s="76"/>
      <c r="AU6" s="76"/>
      <c r="AV6" s="76"/>
      <c r="AW6" s="77"/>
      <c r="AX6" s="71" t="s">
        <v>65</v>
      </c>
      <c r="AY6" s="71"/>
      <c r="AZ6" s="71"/>
      <c r="BA6" s="71"/>
      <c r="BB6" s="71"/>
      <c r="BC6" s="71"/>
      <c r="BD6" s="71"/>
      <c r="BE6" s="72"/>
    </row>
    <row r="7" spans="2:57" s="12" customFormat="1" ht="48" customHeight="1">
      <c r="B7" s="59"/>
      <c r="C7" s="59"/>
      <c r="D7" s="59"/>
      <c r="E7" s="59"/>
      <c r="F7" s="85"/>
      <c r="G7" s="64"/>
      <c r="H7" s="64"/>
      <c r="I7" s="64"/>
      <c r="J7" s="64"/>
      <c r="K7" s="86"/>
      <c r="L7" s="69"/>
      <c r="M7" s="70"/>
      <c r="N7" s="70"/>
      <c r="O7" s="70"/>
      <c r="P7" s="70"/>
      <c r="Q7" s="70"/>
      <c r="R7" s="70"/>
      <c r="S7" s="70"/>
      <c r="T7" s="70"/>
      <c r="U7" s="70"/>
      <c r="V7" s="70"/>
      <c r="W7" s="70"/>
      <c r="X7" s="70"/>
      <c r="Y7" s="70"/>
      <c r="Z7" s="70"/>
      <c r="AA7" s="70"/>
      <c r="AB7" s="70"/>
      <c r="AC7" s="70"/>
      <c r="AD7" s="70"/>
      <c r="AE7" s="70"/>
      <c r="AF7" s="70"/>
      <c r="AG7" s="70"/>
      <c r="AH7" s="70"/>
      <c r="AI7" s="70"/>
      <c r="AJ7" s="70"/>
      <c r="AK7" s="70"/>
      <c r="AL7" s="70"/>
      <c r="AM7" s="70"/>
      <c r="AN7" s="88"/>
      <c r="AO7" s="78" t="s">
        <v>67</v>
      </c>
      <c r="AP7" s="79"/>
      <c r="AQ7" s="80"/>
      <c r="AR7" s="78" t="s">
        <v>68</v>
      </c>
      <c r="AS7" s="79"/>
      <c r="AT7" s="80"/>
      <c r="AU7" s="78" t="s">
        <v>69</v>
      </c>
      <c r="AV7" s="79"/>
      <c r="AW7" s="80"/>
      <c r="AX7" s="73" t="s">
        <v>5</v>
      </c>
      <c r="AY7" s="74"/>
      <c r="AZ7" s="13" t="s">
        <v>6</v>
      </c>
      <c r="BA7" s="13" t="s">
        <v>7</v>
      </c>
      <c r="BB7" s="13" t="s">
        <v>8</v>
      </c>
      <c r="BC7" s="13" t="s">
        <v>9</v>
      </c>
      <c r="BD7" s="13" t="s">
        <v>10</v>
      </c>
      <c r="BE7" s="13" t="s">
        <v>11</v>
      </c>
    </row>
    <row r="8" spans="2:57" ht="77.45" customHeight="1">
      <c r="B8" s="17" t="s">
        <v>75</v>
      </c>
      <c r="C8" s="13" t="s">
        <v>12</v>
      </c>
      <c r="D8" s="13" t="s">
        <v>13</v>
      </c>
      <c r="E8" s="13" t="s">
        <v>14</v>
      </c>
      <c r="F8" s="13" t="s">
        <v>78</v>
      </c>
      <c r="G8" s="13" t="s">
        <v>79</v>
      </c>
      <c r="H8" s="13" t="s">
        <v>80</v>
      </c>
      <c r="I8" s="13" t="s">
        <v>81</v>
      </c>
      <c r="J8" s="13" t="s">
        <v>82</v>
      </c>
      <c r="K8" s="13" t="s">
        <v>83</v>
      </c>
      <c r="L8" s="18" t="s">
        <v>15</v>
      </c>
      <c r="M8" s="13" t="s">
        <v>78</v>
      </c>
      <c r="N8" s="13" t="s">
        <v>79</v>
      </c>
      <c r="O8" s="13" t="s">
        <v>80</v>
      </c>
      <c r="P8" s="13" t="s">
        <v>81</v>
      </c>
      <c r="Q8" s="13" t="s">
        <v>82</v>
      </c>
      <c r="R8" s="13" t="s">
        <v>83</v>
      </c>
      <c r="S8" s="19" t="s">
        <v>16</v>
      </c>
      <c r="T8" s="20" t="s">
        <v>17</v>
      </c>
      <c r="U8" s="18" t="s">
        <v>64</v>
      </c>
      <c r="V8" s="13" t="s">
        <v>78</v>
      </c>
      <c r="W8" s="13" t="s">
        <v>79</v>
      </c>
      <c r="X8" s="13" t="s">
        <v>80</v>
      </c>
      <c r="Y8" s="13" t="s">
        <v>81</v>
      </c>
      <c r="Z8" s="13" t="s">
        <v>82</v>
      </c>
      <c r="AA8" s="13" t="s">
        <v>83</v>
      </c>
      <c r="AB8" s="19" t="s">
        <v>16</v>
      </c>
      <c r="AC8" s="20" t="s">
        <v>17</v>
      </c>
      <c r="AD8" s="18" t="s">
        <v>64</v>
      </c>
      <c r="AE8" s="13" t="s">
        <v>78</v>
      </c>
      <c r="AF8" s="13" t="s">
        <v>79</v>
      </c>
      <c r="AG8" s="13" t="s">
        <v>80</v>
      </c>
      <c r="AH8" s="13" t="s">
        <v>81</v>
      </c>
      <c r="AI8" s="13" t="s">
        <v>82</v>
      </c>
      <c r="AJ8" s="13" t="s">
        <v>83</v>
      </c>
      <c r="AK8" s="19" t="s">
        <v>16</v>
      </c>
      <c r="AL8" s="20" t="s">
        <v>17</v>
      </c>
      <c r="AM8" s="21" t="s">
        <v>18</v>
      </c>
      <c r="AN8" s="14" t="s">
        <v>19</v>
      </c>
      <c r="AO8" s="22" t="s">
        <v>20</v>
      </c>
      <c r="AP8" s="13" t="s">
        <v>21</v>
      </c>
      <c r="AQ8" s="23" t="s">
        <v>72</v>
      </c>
      <c r="AR8" s="22" t="s">
        <v>20</v>
      </c>
      <c r="AS8" s="13" t="s">
        <v>22</v>
      </c>
      <c r="AT8" s="23" t="s">
        <v>72</v>
      </c>
      <c r="AU8" s="22" t="s">
        <v>20</v>
      </c>
      <c r="AV8" s="13" t="s">
        <v>22</v>
      </c>
      <c r="AW8" s="23" t="s">
        <v>72</v>
      </c>
      <c r="AX8" s="15" t="s">
        <v>23</v>
      </c>
      <c r="AY8" s="16" t="s">
        <v>24</v>
      </c>
      <c r="AZ8" s="24" t="s">
        <v>25</v>
      </c>
      <c r="BA8" s="13" t="s">
        <v>26</v>
      </c>
      <c r="BB8" s="13" t="s">
        <v>27</v>
      </c>
      <c r="BC8" s="13" t="s">
        <v>28</v>
      </c>
      <c r="BD8" s="13" t="s">
        <v>29</v>
      </c>
      <c r="BE8" s="13" t="s">
        <v>30</v>
      </c>
    </row>
    <row r="9" spans="2:57" ht="30" customHeight="1">
      <c r="B9" s="25">
        <v>1</v>
      </c>
      <c r="C9" s="51" t="s">
        <v>97</v>
      </c>
      <c r="D9" s="26" t="s">
        <v>98</v>
      </c>
      <c r="E9" s="52">
        <v>1310101000</v>
      </c>
      <c r="F9" s="28">
        <v>40</v>
      </c>
      <c r="G9" s="28">
        <v>40</v>
      </c>
      <c r="H9" s="28">
        <v>40</v>
      </c>
      <c r="I9" s="28">
        <v>40</v>
      </c>
      <c r="J9" s="28">
        <v>40</v>
      </c>
      <c r="K9" s="28">
        <v>40</v>
      </c>
      <c r="L9" s="29" t="str">
        <f>IF(D9="", "", IF(COUNTIF(リスト①!$B$2:$E$49, D9)&gt;=1, "光熱費", ""))</f>
        <v>光熱費</v>
      </c>
      <c r="M9" s="53">
        <v>200000</v>
      </c>
      <c r="N9" s="53">
        <v>200000</v>
      </c>
      <c r="O9" s="53">
        <v>200000</v>
      </c>
      <c r="P9" s="53">
        <v>200000</v>
      </c>
      <c r="Q9" s="53">
        <v>200000</v>
      </c>
      <c r="R9" s="53">
        <v>200000</v>
      </c>
      <c r="S9" s="30">
        <f t="shared" ref="S9" si="0">SUM(M9:R9)</f>
        <v>1200000</v>
      </c>
      <c r="T9" s="31">
        <f>ROUNDDOWN(S9/1.1,0)</f>
        <v>1090909</v>
      </c>
      <c r="U9" s="29" t="str">
        <f>IF(D9="", "", VLOOKUP(D9, リスト①!$B$2:$E$49, 3, FALSE))</f>
        <v>食材費</v>
      </c>
      <c r="V9" s="53">
        <v>500000</v>
      </c>
      <c r="W9" s="53">
        <v>500000</v>
      </c>
      <c r="X9" s="53">
        <v>500000</v>
      </c>
      <c r="Y9" s="53">
        <v>500000</v>
      </c>
      <c r="Z9" s="53">
        <v>500000</v>
      </c>
      <c r="AA9" s="53">
        <v>500000</v>
      </c>
      <c r="AB9" s="30">
        <f t="shared" ref="AB9:AB53" si="1">SUM(V9:AA9)</f>
        <v>3000000</v>
      </c>
      <c r="AC9" s="31">
        <f>IF(U9="食材費",ROUNDDOWN(AB9/1.08,0),ROUNDDOWN(AB9/1.1,0))</f>
        <v>2777777</v>
      </c>
      <c r="AD9" s="29" t="str">
        <f>IF(D9="", "", VLOOKUP(D9, リスト①!$B$2:$E$49, 4, FALSE))</f>
        <v>-</v>
      </c>
      <c r="AE9" s="28"/>
      <c r="AF9" s="28"/>
      <c r="AG9" s="28"/>
      <c r="AH9" s="28"/>
      <c r="AI9" s="28"/>
      <c r="AJ9" s="28"/>
      <c r="AK9" s="30">
        <f t="shared" ref="AK9:AK53" si="2">SUM(AE9:AJ9)</f>
        <v>0</v>
      </c>
      <c r="AL9" s="31">
        <f>IF(AD9="食材費",ROUNDDOWN(AK9/1.08,0),ROUNDDOWN(AK9/1.1,0))</f>
        <v>0</v>
      </c>
      <c r="AM9" s="32">
        <f>SUM(S9,AB9,AK9)</f>
        <v>4200000</v>
      </c>
      <c r="AN9" s="33">
        <f>SUM(T9,AC9,AL9)</f>
        <v>3868686</v>
      </c>
      <c r="AO9" s="54" t="s">
        <v>109</v>
      </c>
      <c r="AP9" s="55">
        <v>200000</v>
      </c>
      <c r="AQ9" s="55">
        <v>200000</v>
      </c>
      <c r="AR9" s="54" t="s">
        <v>109</v>
      </c>
      <c r="AS9" s="55">
        <v>100000</v>
      </c>
      <c r="AT9" s="55">
        <v>50000</v>
      </c>
      <c r="AU9" s="54" t="s">
        <v>109</v>
      </c>
      <c r="AV9" s="55">
        <v>50000</v>
      </c>
      <c r="AW9" s="56">
        <v>50000</v>
      </c>
      <c r="AX9" s="38">
        <f>IFERROR(VLOOKUP(D9,リスト①!$B$2:$F$36,5, FALSE), "")</f>
        <v>5669</v>
      </c>
      <c r="AY9" s="39">
        <f t="shared" ref="AY9:AY17" si="3">IF(COUNT(F9:K9)=0, "", SUM(F9:K9))</f>
        <v>240</v>
      </c>
      <c r="AZ9" s="40" cm="1">
        <f t="array" ref="AZ9">IF(ISBLANK(D9),"",IF(ISNUMBER(MATCH(D9,リスト①!$B$37:$B$49,0)),IF(COUNTIF(F9:K9,"〇")&gt;1,"error",INDEX(リスト①!$B$37:$N$49,MATCH(D9,リスト①!$B$37:$B$49,0),IF(COUNTIF(F9:K9,"〇")=0,5,MATCH("〇",F9:K9,0)+3))),AX9*AY9))</f>
        <v>1360560</v>
      </c>
      <c r="BA9" s="41">
        <f>AN9</f>
        <v>3868686</v>
      </c>
      <c r="BB9" s="41">
        <f>IFERROR(AQ9+AT9+AW9,"")</f>
        <v>300000</v>
      </c>
      <c r="BC9" s="41">
        <f>IFERROR(IF(BA9-BB9&gt;=0,BA9-BB9,0),"")</f>
        <v>3568686</v>
      </c>
      <c r="BD9" s="41">
        <f>MIN(AZ9,BC9)</f>
        <v>1360560</v>
      </c>
      <c r="BE9" s="41">
        <f>BD9</f>
        <v>1360560</v>
      </c>
    </row>
    <row r="10" spans="2:57" ht="30" customHeight="1">
      <c r="B10" s="25">
        <v>2</v>
      </c>
      <c r="C10" s="51" t="s">
        <v>97</v>
      </c>
      <c r="D10" s="36" t="s">
        <v>100</v>
      </c>
      <c r="E10" s="52">
        <v>1310102000</v>
      </c>
      <c r="F10" s="28">
        <v>10</v>
      </c>
      <c r="G10" s="28">
        <v>10</v>
      </c>
      <c r="H10" s="28">
        <v>10</v>
      </c>
      <c r="I10" s="28">
        <v>10</v>
      </c>
      <c r="J10" s="28">
        <v>10</v>
      </c>
      <c r="K10" s="28">
        <v>10</v>
      </c>
      <c r="L10" s="29" t="str">
        <f>IF(D10="", "", IF(COUNTIF(リスト①!$B$2:$E$49, D10)&gt;=1, "光熱費", ""))</f>
        <v>光熱費</v>
      </c>
      <c r="M10" s="53">
        <v>50000</v>
      </c>
      <c r="N10" s="53">
        <v>50000</v>
      </c>
      <c r="O10" s="53">
        <v>50000</v>
      </c>
      <c r="P10" s="53">
        <v>50000</v>
      </c>
      <c r="Q10" s="53">
        <v>50000</v>
      </c>
      <c r="R10" s="53">
        <v>50000</v>
      </c>
      <c r="S10" s="30">
        <f>SUM(M10:R10)</f>
        <v>300000</v>
      </c>
      <c r="T10" s="31">
        <f>ROUNDDOWN(S10/1.1,0)</f>
        <v>272727</v>
      </c>
      <c r="U10" s="29" t="str">
        <f>IF(D10="", "", VLOOKUP(D10, リスト①!$B$2:$E$49, 3, FALSE))</f>
        <v>燃料費</v>
      </c>
      <c r="V10" s="28">
        <v>10000</v>
      </c>
      <c r="W10" s="28">
        <v>10000</v>
      </c>
      <c r="X10" s="28">
        <v>10000</v>
      </c>
      <c r="Y10" s="28">
        <v>10000</v>
      </c>
      <c r="Z10" s="28">
        <v>10000</v>
      </c>
      <c r="AA10" s="28">
        <v>10000</v>
      </c>
      <c r="AB10" s="30">
        <f t="shared" si="1"/>
        <v>60000</v>
      </c>
      <c r="AC10" s="31">
        <f t="shared" ref="AC10:AC53" si="4">IF(U10="食材費",ROUNDDOWN(AB10/1.08,0),ROUNDDOWN(AB10/1.1,0))</f>
        <v>54545</v>
      </c>
      <c r="AD10" s="29" t="str">
        <f>IF(D10="", "", VLOOKUP(D10, リスト①!$B$2:$E$49, 4, FALSE))</f>
        <v>-</v>
      </c>
      <c r="AE10" s="28"/>
      <c r="AF10" s="28"/>
      <c r="AG10" s="28"/>
      <c r="AH10" s="28"/>
      <c r="AI10" s="28"/>
      <c r="AJ10" s="28"/>
      <c r="AK10" s="30">
        <f t="shared" si="2"/>
        <v>0</v>
      </c>
      <c r="AL10" s="31">
        <f t="shared" ref="AL10:AL53" si="5">IF(AD10="食材費",ROUNDDOWN(AK10/1.08,0),ROUNDDOWN(AK10/1.1,0))</f>
        <v>0</v>
      </c>
      <c r="AM10" s="32">
        <f t="shared" ref="AM10:AN53" si="6">SUM(S10,AB10,AK10)</f>
        <v>360000</v>
      </c>
      <c r="AN10" s="33">
        <f t="shared" si="6"/>
        <v>327272</v>
      </c>
      <c r="AO10" s="54"/>
      <c r="AP10" s="55"/>
      <c r="AQ10" s="55"/>
      <c r="AR10" s="54"/>
      <c r="AS10" s="55"/>
      <c r="AT10" s="55"/>
      <c r="AU10" s="54"/>
      <c r="AV10" s="55"/>
      <c r="AW10" s="56"/>
      <c r="AX10" s="38">
        <f>IFERROR(VLOOKUP(D10,リスト①!$B$2:$F$36,5, FALSE), "")</f>
        <v>987</v>
      </c>
      <c r="AY10" s="39">
        <f t="shared" si="3"/>
        <v>60</v>
      </c>
      <c r="AZ10" s="40" cm="1">
        <f t="array" ref="AZ10">IF(ISBLANK(D10),"",IF(ISNUMBER(MATCH(D10,リスト①!$B$37:$B$49,0)),IF(COUNTIF(F10:K10,"〇")&gt;1,"error",INDEX(リスト①!$B$37:$N$49,MATCH(D10,リスト①!$B$37:$B$49,0),IF(COUNTIF(F10:K10,"〇")=0,5,MATCH("〇",F10:K10,0)+4))),AX10*AY10))</f>
        <v>59220</v>
      </c>
      <c r="BA10" s="41">
        <f t="shared" ref="BA10:BA53" si="7">AN10</f>
        <v>327272</v>
      </c>
      <c r="BB10" s="41">
        <f t="shared" ref="BB10:BB53" si="8">IFERROR(AQ10+AT10+AW10,"")</f>
        <v>0</v>
      </c>
      <c r="BC10" s="41">
        <f t="shared" ref="BC10:BC15" si="9">IFERROR(IF(BA10-BB10&gt;=0,BA10-BB10,0),"")</f>
        <v>327272</v>
      </c>
      <c r="BD10" s="41">
        <f t="shared" ref="BD10:BD53" si="10">MIN(AZ10,BC10)</f>
        <v>59220</v>
      </c>
      <c r="BE10" s="41">
        <f t="shared" ref="BE10:BE52" si="11">BD10</f>
        <v>59220</v>
      </c>
    </row>
    <row r="11" spans="2:57" ht="30" customHeight="1">
      <c r="B11" s="25">
        <v>3</v>
      </c>
      <c r="C11" s="51" t="s">
        <v>107</v>
      </c>
      <c r="D11" s="36" t="s">
        <v>99</v>
      </c>
      <c r="E11" s="52">
        <v>1310102000</v>
      </c>
      <c r="F11" s="28">
        <v>20</v>
      </c>
      <c r="G11" s="28">
        <v>20</v>
      </c>
      <c r="H11" s="28">
        <v>20</v>
      </c>
      <c r="I11" s="28">
        <v>20</v>
      </c>
      <c r="J11" s="28">
        <v>20</v>
      </c>
      <c r="K11" s="28">
        <v>20</v>
      </c>
      <c r="L11" s="29" t="str">
        <f>IF(D11="", "", IF(COUNTIF(リスト①!$B$2:$E$49, D11)&gt;=1, "光熱費", ""))</f>
        <v>光熱費</v>
      </c>
      <c r="M11" s="53">
        <v>13000</v>
      </c>
      <c r="N11" s="53">
        <v>13000</v>
      </c>
      <c r="O11" s="53">
        <v>13000</v>
      </c>
      <c r="P11" s="53">
        <v>13000</v>
      </c>
      <c r="Q11" s="53">
        <v>13000</v>
      </c>
      <c r="R11" s="53">
        <v>13000</v>
      </c>
      <c r="S11" s="30">
        <f t="shared" ref="S11:S53" si="12">SUM(M11:R11)</f>
        <v>78000</v>
      </c>
      <c r="T11" s="31">
        <f t="shared" ref="T11:T53" si="13">ROUNDDOWN(S11/1.1,0)</f>
        <v>70909</v>
      </c>
      <c r="U11" s="29" t="str">
        <f>IF(D11="", "", VLOOKUP(D11, リスト①!$B$2:$E$49, 3, FALSE))</f>
        <v>食材費</v>
      </c>
      <c r="V11" s="53">
        <v>100000</v>
      </c>
      <c r="W11" s="53">
        <v>100000</v>
      </c>
      <c r="X11" s="53">
        <v>100000</v>
      </c>
      <c r="Y11" s="53">
        <v>100000</v>
      </c>
      <c r="Z11" s="53">
        <v>100000</v>
      </c>
      <c r="AA11" s="53">
        <v>100000</v>
      </c>
      <c r="AB11" s="30">
        <f t="shared" si="1"/>
        <v>600000</v>
      </c>
      <c r="AC11" s="31">
        <f t="shared" si="4"/>
        <v>555555</v>
      </c>
      <c r="AD11" s="29" t="str">
        <f>IF(D11="", "", VLOOKUP(D11, リスト①!$B$2:$E$49, 4, FALSE))</f>
        <v>-</v>
      </c>
      <c r="AE11" s="28"/>
      <c r="AF11" s="28"/>
      <c r="AG11" s="28"/>
      <c r="AH11" s="28"/>
      <c r="AI11" s="28"/>
      <c r="AJ11" s="28"/>
      <c r="AK11" s="30">
        <f t="shared" si="2"/>
        <v>0</v>
      </c>
      <c r="AL11" s="31">
        <f t="shared" si="5"/>
        <v>0</v>
      </c>
      <c r="AM11" s="32">
        <f t="shared" si="6"/>
        <v>678000</v>
      </c>
      <c r="AN11" s="33">
        <f t="shared" si="6"/>
        <v>626464</v>
      </c>
      <c r="AO11" s="54" t="s">
        <v>110</v>
      </c>
      <c r="AP11" s="55">
        <v>200000</v>
      </c>
      <c r="AQ11" s="55">
        <v>0</v>
      </c>
      <c r="AR11" s="54" t="s">
        <v>110</v>
      </c>
      <c r="AS11" s="55">
        <v>150000</v>
      </c>
      <c r="AT11" s="55">
        <v>10000</v>
      </c>
      <c r="AU11" s="54" t="s">
        <v>110</v>
      </c>
      <c r="AV11" s="55">
        <v>10000</v>
      </c>
      <c r="AW11" s="56">
        <v>10000</v>
      </c>
      <c r="AX11" s="38">
        <f>IFERROR(VLOOKUP(D11,リスト①!$B$2:$F$36,5, FALSE), "")</f>
        <v>5669</v>
      </c>
      <c r="AY11" s="39">
        <f t="shared" si="3"/>
        <v>120</v>
      </c>
      <c r="AZ11" s="40" cm="1">
        <f t="array" ref="AZ11">IF(ISBLANK(D11),"",IF(ISNUMBER(MATCH(D11,リスト①!$B$37:$B$49,0)),IF(COUNTIF(F11:K11,"〇")&gt;1,"error",INDEX(リスト①!$B$37:$N$49,MATCH(D11,リスト①!$B$37:$B$49,0),IF(COUNTIF(F11:K11,"〇")=0,5,MATCH("〇",F11:K11,0)+4))),AX11*AY11))</f>
        <v>680280</v>
      </c>
      <c r="BA11" s="41">
        <f t="shared" si="7"/>
        <v>626464</v>
      </c>
      <c r="BB11" s="41">
        <f t="shared" si="8"/>
        <v>20000</v>
      </c>
      <c r="BC11" s="41">
        <f t="shared" si="9"/>
        <v>606464</v>
      </c>
      <c r="BD11" s="41">
        <f t="shared" si="10"/>
        <v>606464</v>
      </c>
      <c r="BE11" s="41">
        <f t="shared" si="11"/>
        <v>606464</v>
      </c>
    </row>
    <row r="12" spans="2:57" ht="30" customHeight="1">
      <c r="B12" s="25">
        <v>4</v>
      </c>
      <c r="C12" s="51" t="s">
        <v>102</v>
      </c>
      <c r="D12" s="36" t="s">
        <v>101</v>
      </c>
      <c r="E12" s="52">
        <v>1300000001</v>
      </c>
      <c r="F12" s="28">
        <v>20</v>
      </c>
      <c r="G12" s="28">
        <v>20</v>
      </c>
      <c r="H12" s="28">
        <v>20</v>
      </c>
      <c r="I12" s="28">
        <v>20</v>
      </c>
      <c r="J12" s="28">
        <v>20</v>
      </c>
      <c r="K12" s="28">
        <v>20</v>
      </c>
      <c r="L12" s="29" t="str">
        <f>IF(D12="", "", IF(COUNTIF(リスト①!$B$2:$E$49, D12)&gt;=1, "光熱費", ""))</f>
        <v>光熱費</v>
      </c>
      <c r="M12" s="53">
        <v>30000</v>
      </c>
      <c r="N12" s="53">
        <v>30000</v>
      </c>
      <c r="O12" s="53">
        <v>30000</v>
      </c>
      <c r="P12" s="53">
        <v>30000</v>
      </c>
      <c r="Q12" s="53">
        <v>30000</v>
      </c>
      <c r="R12" s="53">
        <v>30000</v>
      </c>
      <c r="S12" s="30">
        <f t="shared" si="12"/>
        <v>180000</v>
      </c>
      <c r="T12" s="31">
        <f t="shared" si="13"/>
        <v>163636</v>
      </c>
      <c r="U12" s="29" t="str">
        <f>IF(D12="", "", VLOOKUP(D12, リスト①!$B$2:$E$49, 3, FALSE))</f>
        <v>燃料費</v>
      </c>
      <c r="V12" s="28">
        <v>20000</v>
      </c>
      <c r="W12" s="28">
        <v>20000</v>
      </c>
      <c r="X12" s="28">
        <v>20000</v>
      </c>
      <c r="Y12" s="28">
        <v>20000</v>
      </c>
      <c r="Z12" s="28">
        <v>20000</v>
      </c>
      <c r="AA12" s="28">
        <v>20000</v>
      </c>
      <c r="AB12" s="30">
        <f t="shared" si="1"/>
        <v>120000</v>
      </c>
      <c r="AC12" s="31">
        <f t="shared" si="4"/>
        <v>109090</v>
      </c>
      <c r="AD12" s="29" t="str">
        <f>IF(D12="", "", VLOOKUP(D12, リスト①!$B$2:$E$49, 4, FALSE))</f>
        <v>-</v>
      </c>
      <c r="AE12" s="28"/>
      <c r="AF12" s="28"/>
      <c r="AG12" s="28"/>
      <c r="AH12" s="28"/>
      <c r="AI12" s="28"/>
      <c r="AJ12" s="28"/>
      <c r="AK12" s="30">
        <f t="shared" si="2"/>
        <v>0</v>
      </c>
      <c r="AL12" s="31">
        <f t="shared" si="5"/>
        <v>0</v>
      </c>
      <c r="AM12" s="32">
        <f t="shared" si="6"/>
        <v>300000</v>
      </c>
      <c r="AN12" s="33">
        <f t="shared" si="6"/>
        <v>272726</v>
      </c>
      <c r="AO12" s="54"/>
      <c r="AP12" s="55"/>
      <c r="AQ12" s="55"/>
      <c r="AR12" s="34"/>
      <c r="AS12" s="28"/>
      <c r="AT12" s="28"/>
      <c r="AU12" s="34"/>
      <c r="AV12" s="28"/>
      <c r="AW12" s="43"/>
      <c r="AX12" s="38">
        <f>IFERROR(VLOOKUP(D12,リスト①!$B$2:$F$36,5, FALSE), "")</f>
        <v>987</v>
      </c>
      <c r="AY12" s="39">
        <f t="shared" si="3"/>
        <v>120</v>
      </c>
      <c r="AZ12" s="40" cm="1">
        <f t="array" ref="AZ12">IF(ISBLANK(D12),"",IF(ISNUMBER(MATCH(D12,リスト①!$B$37:$B$49,0)),IF(COUNTIF(F12:K12,"〇")&gt;1,"error",INDEX(リスト①!$B$37:$N$49,MATCH(D12,リスト①!$B$37:$B$49,0),IF(COUNTIF(F12:K12,"〇")=0,5,MATCH("〇",F12:K12,0)+4))),AX12*AY12))</f>
        <v>118440</v>
      </c>
      <c r="BA12" s="41">
        <f t="shared" si="7"/>
        <v>272726</v>
      </c>
      <c r="BB12" s="41">
        <f t="shared" si="8"/>
        <v>0</v>
      </c>
      <c r="BC12" s="41">
        <f t="shared" si="9"/>
        <v>272726</v>
      </c>
      <c r="BD12" s="41">
        <f t="shared" si="10"/>
        <v>118440</v>
      </c>
      <c r="BE12" s="41">
        <f t="shared" si="11"/>
        <v>118440</v>
      </c>
    </row>
    <row r="13" spans="2:57" ht="30" customHeight="1">
      <c r="B13" s="25">
        <v>5</v>
      </c>
      <c r="C13" s="51" t="s">
        <v>102</v>
      </c>
      <c r="D13" s="36" t="s">
        <v>103</v>
      </c>
      <c r="E13" s="52">
        <v>1300000002</v>
      </c>
      <c r="F13" s="28">
        <v>30</v>
      </c>
      <c r="G13" s="28">
        <v>30</v>
      </c>
      <c r="H13" s="28">
        <v>30</v>
      </c>
      <c r="I13" s="28">
        <v>30</v>
      </c>
      <c r="J13" s="28">
        <v>30</v>
      </c>
      <c r="K13" s="28">
        <v>30</v>
      </c>
      <c r="L13" s="29" t="str">
        <f>IF(D13="", "", IF(COUNTIF(リスト①!$B$2:$E$49, D13)&gt;=1, "光熱費", ""))</f>
        <v>光熱費</v>
      </c>
      <c r="M13" s="53">
        <v>30000</v>
      </c>
      <c r="N13" s="53">
        <v>30000</v>
      </c>
      <c r="O13" s="53">
        <v>30000</v>
      </c>
      <c r="P13" s="53">
        <v>30000</v>
      </c>
      <c r="Q13" s="53">
        <v>30000</v>
      </c>
      <c r="R13" s="53">
        <v>30000</v>
      </c>
      <c r="S13" s="30">
        <f t="shared" si="12"/>
        <v>180000</v>
      </c>
      <c r="T13" s="31">
        <f t="shared" si="13"/>
        <v>163636</v>
      </c>
      <c r="U13" s="29" t="str">
        <f>IF(D13="", "", VLOOKUP(D13, リスト①!$B$2:$E$49, 3, FALSE))</f>
        <v>燃料費</v>
      </c>
      <c r="V13" s="28">
        <v>20000</v>
      </c>
      <c r="W13" s="28">
        <v>20000</v>
      </c>
      <c r="X13" s="28">
        <v>20000</v>
      </c>
      <c r="Y13" s="28">
        <v>20000</v>
      </c>
      <c r="Z13" s="28">
        <v>20000</v>
      </c>
      <c r="AA13" s="28">
        <v>20000</v>
      </c>
      <c r="AB13" s="30">
        <f t="shared" si="1"/>
        <v>120000</v>
      </c>
      <c r="AC13" s="31">
        <f t="shared" si="4"/>
        <v>109090</v>
      </c>
      <c r="AD13" s="29" t="str">
        <f>IF(D13="", "", VLOOKUP(D13, リスト①!$B$2:$E$49, 4, FALSE))</f>
        <v>食材費</v>
      </c>
      <c r="AE13" s="28">
        <v>40000</v>
      </c>
      <c r="AF13" s="28">
        <v>40000</v>
      </c>
      <c r="AG13" s="28">
        <v>40000</v>
      </c>
      <c r="AH13" s="28">
        <v>40000</v>
      </c>
      <c r="AI13" s="28">
        <v>40000</v>
      </c>
      <c r="AJ13" s="28">
        <v>40000</v>
      </c>
      <c r="AK13" s="30">
        <f t="shared" si="2"/>
        <v>240000</v>
      </c>
      <c r="AL13" s="31">
        <f t="shared" si="5"/>
        <v>222222</v>
      </c>
      <c r="AM13" s="32">
        <f t="shared" si="6"/>
        <v>540000</v>
      </c>
      <c r="AN13" s="33">
        <f t="shared" si="6"/>
        <v>494948</v>
      </c>
      <c r="AO13" s="54" t="s">
        <v>111</v>
      </c>
      <c r="AP13" s="55">
        <v>50000</v>
      </c>
      <c r="AQ13" s="55">
        <v>30000</v>
      </c>
      <c r="AR13" s="34"/>
      <c r="AS13" s="28"/>
      <c r="AT13" s="28"/>
      <c r="AU13" s="34"/>
      <c r="AV13" s="28"/>
      <c r="AW13" s="43"/>
      <c r="AX13" s="38">
        <f>IFERROR(VLOOKUP(D13,リスト①!$B$2:$F$36,5, FALSE), "")</f>
        <v>1607</v>
      </c>
      <c r="AY13" s="39">
        <f t="shared" si="3"/>
        <v>180</v>
      </c>
      <c r="AZ13" s="40" cm="1">
        <f t="array" ref="AZ13">IF(ISBLANK(D13),"",IF(ISNUMBER(MATCH(D13,リスト①!$B$37:$B$49,0)),IF(COUNTIF(F13:K13,"〇")&gt;1,"error",INDEX(リスト①!$B$37:$N$49,MATCH(D13,リスト①!$B$37:$B$49,0),IF(COUNTIF(F13:K13,"〇")=0,5,MATCH("〇",F13:K13,0)+4))),AX13*AY13))</f>
        <v>289260</v>
      </c>
      <c r="BA13" s="41">
        <f t="shared" si="7"/>
        <v>494948</v>
      </c>
      <c r="BB13" s="41">
        <f t="shared" si="8"/>
        <v>30000</v>
      </c>
      <c r="BC13" s="41">
        <f t="shared" si="9"/>
        <v>464948</v>
      </c>
      <c r="BD13" s="41">
        <f t="shared" si="10"/>
        <v>289260</v>
      </c>
      <c r="BE13" s="41">
        <f t="shared" si="11"/>
        <v>289260</v>
      </c>
    </row>
    <row r="14" spans="2:57" ht="30" customHeight="1">
      <c r="B14" s="25">
        <v>6</v>
      </c>
      <c r="C14" s="51" t="s">
        <v>113</v>
      </c>
      <c r="D14" s="36" t="s">
        <v>49</v>
      </c>
      <c r="E14" s="52">
        <v>1310100003</v>
      </c>
      <c r="F14" s="28">
        <v>15</v>
      </c>
      <c r="G14" s="28">
        <v>15</v>
      </c>
      <c r="H14" s="28">
        <v>15</v>
      </c>
      <c r="I14" s="28">
        <v>15</v>
      </c>
      <c r="J14" s="28">
        <v>15</v>
      </c>
      <c r="K14" s="28">
        <v>15</v>
      </c>
      <c r="L14" s="29" t="str">
        <f>IF(D14="", "", IF(COUNTIF(リスト①!$B$2:$E$49, D14)&gt;=1, "光熱費", ""))</f>
        <v>光熱費</v>
      </c>
      <c r="M14" s="53">
        <v>50000</v>
      </c>
      <c r="N14" s="53">
        <v>50000</v>
      </c>
      <c r="O14" s="53">
        <v>50000</v>
      </c>
      <c r="P14" s="53">
        <v>50000</v>
      </c>
      <c r="Q14" s="53">
        <v>50000</v>
      </c>
      <c r="R14" s="53">
        <v>50000</v>
      </c>
      <c r="S14" s="30">
        <f t="shared" si="12"/>
        <v>300000</v>
      </c>
      <c r="T14" s="31">
        <f t="shared" si="13"/>
        <v>272727</v>
      </c>
      <c r="U14" s="29" t="str">
        <f>IF(D14="", "", VLOOKUP(D14, リスト①!$B$2:$E$49, 3, FALSE))</f>
        <v>燃料費</v>
      </c>
      <c r="V14" s="28">
        <v>20000</v>
      </c>
      <c r="W14" s="28">
        <v>20000</v>
      </c>
      <c r="X14" s="28">
        <v>20000</v>
      </c>
      <c r="Y14" s="28">
        <v>20000</v>
      </c>
      <c r="Z14" s="28">
        <v>20000</v>
      </c>
      <c r="AA14" s="28">
        <v>20000</v>
      </c>
      <c r="AB14" s="30">
        <f t="shared" si="1"/>
        <v>120000</v>
      </c>
      <c r="AC14" s="31">
        <f t="shared" si="4"/>
        <v>109090</v>
      </c>
      <c r="AD14" s="29" t="str">
        <f>IF(D14="", "", VLOOKUP(D14, リスト①!$B$2:$E$49, 4, FALSE))</f>
        <v>-</v>
      </c>
      <c r="AE14" s="28"/>
      <c r="AF14" s="28"/>
      <c r="AG14" s="28"/>
      <c r="AH14" s="28"/>
      <c r="AI14" s="28"/>
      <c r="AJ14" s="28"/>
      <c r="AK14" s="30">
        <f t="shared" si="2"/>
        <v>0</v>
      </c>
      <c r="AL14" s="31">
        <f t="shared" si="5"/>
        <v>0</v>
      </c>
      <c r="AM14" s="32">
        <f t="shared" si="6"/>
        <v>420000</v>
      </c>
      <c r="AN14" s="33">
        <f t="shared" si="6"/>
        <v>381817</v>
      </c>
      <c r="AO14" s="34"/>
      <c r="AP14" s="35"/>
      <c r="AQ14" s="35"/>
      <c r="AR14" s="34"/>
      <c r="AS14" s="28"/>
      <c r="AT14" s="28"/>
      <c r="AU14" s="34"/>
      <c r="AV14" s="28"/>
      <c r="AW14" s="43"/>
      <c r="AX14" s="38">
        <f>IFERROR(VLOOKUP(D14,リスト①!$B$2:$F$36,5, FALSE), "")</f>
        <v>987</v>
      </c>
      <c r="AY14" s="39">
        <f t="shared" si="3"/>
        <v>90</v>
      </c>
      <c r="AZ14" s="40" cm="1">
        <f t="array" ref="AZ14">IF(ISBLANK(D14),"",IF(ISNUMBER(MATCH(D14,リスト①!$B$37:$B$49,0)),IF(COUNTIF(F14:K14,"〇")&gt;1,"error",INDEX(リスト①!$B$37:$N$49,MATCH(D14,リスト①!$B$37:$B$49,0),IF(COUNTIF(F14:K14,"〇")=0,5,MATCH("〇",F14:K14,0)+4))),AX14*AY14))</f>
        <v>88830</v>
      </c>
      <c r="BA14" s="41">
        <f t="shared" si="7"/>
        <v>381817</v>
      </c>
      <c r="BB14" s="41">
        <f t="shared" si="8"/>
        <v>0</v>
      </c>
      <c r="BC14" s="41">
        <f t="shared" si="9"/>
        <v>381817</v>
      </c>
      <c r="BD14" s="41">
        <f t="shared" si="10"/>
        <v>88830</v>
      </c>
      <c r="BE14" s="41">
        <f t="shared" si="11"/>
        <v>88830</v>
      </c>
    </row>
    <row r="15" spans="2:57" ht="30" customHeight="1">
      <c r="B15" s="25">
        <v>7</v>
      </c>
      <c r="C15" s="51" t="s">
        <v>113</v>
      </c>
      <c r="D15" s="36" t="s">
        <v>118</v>
      </c>
      <c r="E15" s="52">
        <v>1310100004</v>
      </c>
      <c r="F15" s="28">
        <v>5</v>
      </c>
      <c r="G15" s="28">
        <v>5</v>
      </c>
      <c r="H15" s="28">
        <v>5</v>
      </c>
      <c r="I15" s="28">
        <v>5</v>
      </c>
      <c r="J15" s="28">
        <v>5</v>
      </c>
      <c r="K15" s="28">
        <v>5</v>
      </c>
      <c r="L15" s="29" t="str">
        <f>IF(D15="", "", IF(COUNTIF(リスト①!$B$2:$E$49, D15)&gt;=1, "光熱費", ""))</f>
        <v>光熱費</v>
      </c>
      <c r="M15" s="53">
        <v>20000</v>
      </c>
      <c r="N15" s="53">
        <v>20000</v>
      </c>
      <c r="O15" s="53">
        <v>20000</v>
      </c>
      <c r="P15" s="53">
        <v>20000</v>
      </c>
      <c r="Q15" s="53">
        <v>20000</v>
      </c>
      <c r="R15" s="53">
        <v>20000</v>
      </c>
      <c r="S15" s="30">
        <f t="shared" si="12"/>
        <v>120000</v>
      </c>
      <c r="T15" s="31">
        <f t="shared" si="13"/>
        <v>109090</v>
      </c>
      <c r="U15" s="29" t="str">
        <f>IF(D15="", "", VLOOKUP(D15, リスト①!$B$2:$E$49, 3, FALSE))</f>
        <v>燃料費</v>
      </c>
      <c r="V15" s="28">
        <v>10000</v>
      </c>
      <c r="W15" s="28">
        <v>10000</v>
      </c>
      <c r="X15" s="28">
        <v>10000</v>
      </c>
      <c r="Y15" s="28">
        <v>10000</v>
      </c>
      <c r="Z15" s="28">
        <v>10000</v>
      </c>
      <c r="AA15" s="28">
        <v>10000</v>
      </c>
      <c r="AB15" s="30">
        <f t="shared" si="1"/>
        <v>60000</v>
      </c>
      <c r="AC15" s="31">
        <f t="shared" si="4"/>
        <v>54545</v>
      </c>
      <c r="AD15" s="29" t="str">
        <f>IF(D15="", "", VLOOKUP(D15, リスト①!$B$2:$E$49, 4, FALSE))</f>
        <v>-</v>
      </c>
      <c r="AE15" s="28"/>
      <c r="AF15" s="28"/>
      <c r="AG15" s="28"/>
      <c r="AH15" s="28"/>
      <c r="AI15" s="28"/>
      <c r="AJ15" s="28"/>
      <c r="AK15" s="30">
        <f t="shared" si="2"/>
        <v>0</v>
      </c>
      <c r="AL15" s="31">
        <f t="shared" si="5"/>
        <v>0</v>
      </c>
      <c r="AM15" s="32">
        <f t="shared" si="6"/>
        <v>180000</v>
      </c>
      <c r="AN15" s="33">
        <f t="shared" si="6"/>
        <v>163635</v>
      </c>
      <c r="AO15" s="34"/>
      <c r="AP15" s="35"/>
      <c r="AQ15" s="35"/>
      <c r="AR15" s="34"/>
      <c r="AS15" s="28"/>
      <c r="AT15" s="28"/>
      <c r="AU15" s="34"/>
      <c r="AV15" s="28"/>
      <c r="AW15" s="43"/>
      <c r="AX15" s="38">
        <f>IFERROR(VLOOKUP(D15,リスト①!$B$2:$F$36,5, FALSE), "")</f>
        <v>987</v>
      </c>
      <c r="AY15" s="39">
        <f t="shared" si="3"/>
        <v>30</v>
      </c>
      <c r="AZ15" s="40" cm="1">
        <f t="array" ref="AZ15">IF(ISBLANK(D15),"",IF(ISNUMBER(MATCH(D15,リスト①!$B$37:$B$49,0)),IF(COUNTIF(F15:K15,"〇")&gt;1,"error",INDEX(リスト①!$B$37:$N$49,MATCH(D15,リスト①!$B$37:$B$49,0),IF(COUNTIF(F15:K15,"〇")=0,5,MATCH("〇",F15:K15,0)+4))),AX15*AY15))</f>
        <v>29610</v>
      </c>
      <c r="BA15" s="41">
        <f t="shared" si="7"/>
        <v>163635</v>
      </c>
      <c r="BB15" s="41">
        <f t="shared" si="8"/>
        <v>0</v>
      </c>
      <c r="BC15" s="41">
        <f t="shared" si="9"/>
        <v>163635</v>
      </c>
      <c r="BD15" s="41">
        <f t="shared" si="10"/>
        <v>29610</v>
      </c>
      <c r="BE15" s="41">
        <f t="shared" si="11"/>
        <v>29610</v>
      </c>
    </row>
    <row r="16" spans="2:57" ht="30" customHeight="1">
      <c r="B16" s="25">
        <v>8</v>
      </c>
      <c r="C16" s="51" t="s">
        <v>120</v>
      </c>
      <c r="D16" s="36" t="s">
        <v>119</v>
      </c>
      <c r="E16" s="52">
        <v>1310100004</v>
      </c>
      <c r="F16" s="28">
        <v>5</v>
      </c>
      <c r="G16" s="28">
        <v>5</v>
      </c>
      <c r="H16" s="28">
        <v>5</v>
      </c>
      <c r="I16" s="28">
        <v>5</v>
      </c>
      <c r="J16" s="28">
        <v>5</v>
      </c>
      <c r="K16" s="28">
        <v>5</v>
      </c>
      <c r="L16" s="29" t="str">
        <f>IF(D16="", "", IF(COUNTIF(リスト①!$B$2:$E$49, D16)&gt;=1, "光熱費", ""))</f>
        <v>光熱費</v>
      </c>
      <c r="M16" s="53">
        <v>20000</v>
      </c>
      <c r="N16" s="53">
        <v>20000</v>
      </c>
      <c r="O16" s="53">
        <v>20000</v>
      </c>
      <c r="P16" s="53">
        <v>20000</v>
      </c>
      <c r="Q16" s="53">
        <v>20000</v>
      </c>
      <c r="R16" s="53">
        <v>20000</v>
      </c>
      <c r="S16" s="30">
        <f t="shared" si="12"/>
        <v>120000</v>
      </c>
      <c r="T16" s="31">
        <f t="shared" si="13"/>
        <v>109090</v>
      </c>
      <c r="U16" s="29" t="str">
        <f>IF(D16="", "", VLOOKUP(D16, リスト①!$B$2:$E$49, 3, FALSE))</f>
        <v>燃料費</v>
      </c>
      <c r="V16" s="28">
        <v>10000</v>
      </c>
      <c r="W16" s="28">
        <v>10000</v>
      </c>
      <c r="X16" s="28">
        <v>10000</v>
      </c>
      <c r="Y16" s="28">
        <v>10000</v>
      </c>
      <c r="Z16" s="28">
        <v>10000</v>
      </c>
      <c r="AA16" s="28">
        <v>10000</v>
      </c>
      <c r="AB16" s="30">
        <f t="shared" si="1"/>
        <v>60000</v>
      </c>
      <c r="AC16" s="31">
        <f t="shared" si="4"/>
        <v>54545</v>
      </c>
      <c r="AD16" s="29" t="str">
        <f>IF(D16="", "", VLOOKUP(D16, リスト①!$B$2:$E$49, 4, FALSE))</f>
        <v>-</v>
      </c>
      <c r="AE16" s="28"/>
      <c r="AF16" s="28"/>
      <c r="AG16" s="28"/>
      <c r="AH16" s="28"/>
      <c r="AI16" s="28"/>
      <c r="AJ16" s="28"/>
      <c r="AK16" s="30">
        <f t="shared" si="2"/>
        <v>0</v>
      </c>
      <c r="AL16" s="31">
        <f t="shared" si="5"/>
        <v>0</v>
      </c>
      <c r="AM16" s="32">
        <f t="shared" si="6"/>
        <v>180000</v>
      </c>
      <c r="AN16" s="33">
        <f t="shared" si="6"/>
        <v>163635</v>
      </c>
      <c r="AO16" s="34"/>
      <c r="AP16" s="35"/>
      <c r="AQ16" s="35"/>
      <c r="AR16" s="34"/>
      <c r="AS16" s="28"/>
      <c r="AT16" s="28"/>
      <c r="AU16" s="34"/>
      <c r="AV16" s="28"/>
      <c r="AW16" s="43"/>
      <c r="AX16" s="38">
        <f>IFERROR(VLOOKUP(D16,リスト①!$B$2:$F$36,5, FALSE), "")</f>
        <v>987</v>
      </c>
      <c r="AY16" s="39">
        <f t="shared" si="3"/>
        <v>30</v>
      </c>
      <c r="AZ16" s="40" cm="1">
        <f t="array" ref="AZ16">IF(ISBLANK(D16),"",IF(ISNUMBER(MATCH(D16,リスト①!$B$37:$B$49,0)),IF(COUNTIF(F16:K16,"〇")&gt;1,"error",INDEX(リスト①!$B$37:$N$49,MATCH(D16,リスト①!$B$37:$B$49,0),IF(COUNTIF(F16:K16,"〇")=0,5,MATCH("〇",F16:K16,0)+4))),AX16*AY16))</f>
        <v>29610</v>
      </c>
      <c r="BA16" s="41">
        <f t="shared" si="7"/>
        <v>163635</v>
      </c>
      <c r="BB16" s="41">
        <f t="shared" si="8"/>
        <v>0</v>
      </c>
      <c r="BC16" s="41">
        <f>IFERROR(IF(BA16-BB16&gt;=0,BA16-BB16,0),"")</f>
        <v>163635</v>
      </c>
      <c r="BD16" s="41">
        <f t="shared" si="10"/>
        <v>29610</v>
      </c>
      <c r="BE16" s="41">
        <f t="shared" si="11"/>
        <v>29610</v>
      </c>
    </row>
    <row r="17" spans="2:57" ht="30" customHeight="1">
      <c r="B17" s="25">
        <v>9</v>
      </c>
      <c r="C17" s="51" t="s">
        <v>115</v>
      </c>
      <c r="D17" s="36" t="s">
        <v>104</v>
      </c>
      <c r="E17" s="52">
        <v>1310100005</v>
      </c>
      <c r="F17" s="28"/>
      <c r="G17" s="28" t="s">
        <v>108</v>
      </c>
      <c r="H17" s="28"/>
      <c r="I17" s="28"/>
      <c r="J17" s="28"/>
      <c r="K17" s="28"/>
      <c r="L17" s="29" t="str">
        <f>IF(D17="", "", IF(COUNTIF(リスト①!$B$2:$E$49, D17)&gt;=1, "光熱費", ""))</f>
        <v>光熱費</v>
      </c>
      <c r="M17" s="53"/>
      <c r="N17" s="53">
        <v>10000</v>
      </c>
      <c r="O17" s="53">
        <v>10000</v>
      </c>
      <c r="P17" s="53">
        <v>10000</v>
      </c>
      <c r="Q17" s="53">
        <v>10000</v>
      </c>
      <c r="R17" s="53">
        <v>10000</v>
      </c>
      <c r="S17" s="30">
        <f t="shared" si="12"/>
        <v>50000</v>
      </c>
      <c r="T17" s="31">
        <f t="shared" si="13"/>
        <v>45454</v>
      </c>
      <c r="U17" s="29" t="str">
        <f>IF(D17="", "", VLOOKUP(D17, リスト①!$B$2:$E$49, 3, FALSE))</f>
        <v>燃料費</v>
      </c>
      <c r="V17" s="28"/>
      <c r="W17" s="28">
        <v>10000</v>
      </c>
      <c r="X17" s="28">
        <v>10000</v>
      </c>
      <c r="Y17" s="28">
        <v>10000</v>
      </c>
      <c r="Z17" s="28">
        <v>10000</v>
      </c>
      <c r="AA17" s="28">
        <v>10000</v>
      </c>
      <c r="AB17" s="30">
        <f t="shared" si="1"/>
        <v>50000</v>
      </c>
      <c r="AC17" s="31">
        <f t="shared" si="4"/>
        <v>45454</v>
      </c>
      <c r="AD17" s="29" t="str">
        <f>IF(D17="", "", VLOOKUP(D17, リスト①!$B$2:$E$49, 4, FALSE))</f>
        <v>-</v>
      </c>
      <c r="AE17" s="28"/>
      <c r="AF17" s="28"/>
      <c r="AG17" s="28"/>
      <c r="AH17" s="28"/>
      <c r="AI17" s="28"/>
      <c r="AJ17" s="28"/>
      <c r="AK17" s="30">
        <f t="shared" si="2"/>
        <v>0</v>
      </c>
      <c r="AL17" s="31">
        <f t="shared" si="5"/>
        <v>0</v>
      </c>
      <c r="AM17" s="32">
        <f t="shared" si="6"/>
        <v>100000</v>
      </c>
      <c r="AN17" s="33">
        <f t="shared" si="6"/>
        <v>90908</v>
      </c>
      <c r="AO17" s="34"/>
      <c r="AP17" s="35"/>
      <c r="AQ17" s="35"/>
      <c r="AR17" s="34"/>
      <c r="AS17" s="28"/>
      <c r="AT17" s="28"/>
      <c r="AU17" s="34"/>
      <c r="AV17" s="28"/>
      <c r="AW17" s="43"/>
      <c r="AX17" s="38" t="str">
        <f>IFERROR(VLOOKUP(D17,リスト①!$B$2:$F$36,5, FALSE), "")</f>
        <v/>
      </c>
      <c r="AY17" s="39" t="str">
        <f t="shared" si="3"/>
        <v/>
      </c>
      <c r="AZ17" s="40" cm="1">
        <f t="array" ref="AZ17">IF(ISBLANK(D17),"",IF(ISNUMBER(MATCH(D17,リスト①!$B$37:$B$49,0)),IF(COUNTIF(F17:K17,"〇")&gt;1,"error",INDEX(リスト①!$B$37:$N$49,MATCH(D17,リスト①!$B$37:$B$49,0),IF(COUNTIF(F17:K17,"〇")=0,5,MATCH("〇",F17:K17,0)+4))),AX17*AY17))</f>
        <v>24590</v>
      </c>
      <c r="BA17" s="41">
        <f t="shared" si="7"/>
        <v>90908</v>
      </c>
      <c r="BB17" s="41">
        <f t="shared" si="8"/>
        <v>0</v>
      </c>
      <c r="BC17" s="41">
        <f t="shared" ref="BC17:BC53" si="14">IFERROR(IF(BA17-BB17&gt;=0,BA17-BB17,0),"")</f>
        <v>90908</v>
      </c>
      <c r="BD17" s="41">
        <f t="shared" si="10"/>
        <v>24590</v>
      </c>
      <c r="BE17" s="41">
        <f t="shared" si="11"/>
        <v>24590</v>
      </c>
    </row>
    <row r="18" spans="2:57" ht="30" customHeight="1">
      <c r="B18" s="25">
        <v>10</v>
      </c>
      <c r="C18" s="51" t="s">
        <v>115</v>
      </c>
      <c r="D18" s="36" t="s">
        <v>106</v>
      </c>
      <c r="E18" s="52">
        <v>1310100005</v>
      </c>
      <c r="F18" s="28" t="s">
        <v>108</v>
      </c>
      <c r="G18" s="28" t="s">
        <v>108</v>
      </c>
      <c r="H18" s="28" t="s">
        <v>108</v>
      </c>
      <c r="I18" s="28" t="s">
        <v>108</v>
      </c>
      <c r="J18" s="28" t="s">
        <v>108</v>
      </c>
      <c r="K18" s="28" t="s">
        <v>108</v>
      </c>
      <c r="L18" s="29" t="str">
        <f>IF(D18="", "", IF(COUNTIF(リスト①!$B$2:$E$49, D18)&gt;=1, "光熱費", ""))</f>
        <v>光熱費</v>
      </c>
      <c r="M18" s="53">
        <v>10000</v>
      </c>
      <c r="N18" s="53">
        <v>10000</v>
      </c>
      <c r="O18" s="53">
        <v>10000</v>
      </c>
      <c r="P18" s="53">
        <v>10000</v>
      </c>
      <c r="Q18" s="53">
        <v>10000</v>
      </c>
      <c r="R18" s="53">
        <v>10000</v>
      </c>
      <c r="S18" s="30">
        <f t="shared" si="12"/>
        <v>60000</v>
      </c>
      <c r="T18" s="31">
        <f t="shared" si="13"/>
        <v>54545</v>
      </c>
      <c r="U18" s="29" t="str">
        <f>IF(D18="", "", VLOOKUP(D18, リスト①!$B$2:$E$49, 3, FALSE))</f>
        <v>燃料費</v>
      </c>
      <c r="V18" s="28">
        <v>10000</v>
      </c>
      <c r="W18" s="28">
        <v>10000</v>
      </c>
      <c r="X18" s="28">
        <v>10000</v>
      </c>
      <c r="Y18" s="28">
        <v>10000</v>
      </c>
      <c r="Z18" s="28">
        <v>10000</v>
      </c>
      <c r="AA18" s="28">
        <v>10000</v>
      </c>
      <c r="AB18" s="30">
        <f t="shared" si="1"/>
        <v>60000</v>
      </c>
      <c r="AC18" s="31">
        <f t="shared" si="4"/>
        <v>54545</v>
      </c>
      <c r="AD18" s="29" t="str">
        <f>IF(D18="", "", VLOOKUP(D18, リスト①!$B$2:$E$49, 4, FALSE))</f>
        <v>-</v>
      </c>
      <c r="AE18" s="28"/>
      <c r="AF18" s="28"/>
      <c r="AG18" s="28"/>
      <c r="AH18" s="28"/>
      <c r="AI18" s="28"/>
      <c r="AJ18" s="28"/>
      <c r="AK18" s="30">
        <f t="shared" si="2"/>
        <v>0</v>
      </c>
      <c r="AL18" s="31">
        <f t="shared" si="5"/>
        <v>0</v>
      </c>
      <c r="AM18" s="32">
        <f t="shared" si="6"/>
        <v>120000</v>
      </c>
      <c r="AN18" s="33">
        <f t="shared" si="6"/>
        <v>109090</v>
      </c>
      <c r="AO18" s="34"/>
      <c r="AP18" s="35"/>
      <c r="AQ18" s="35"/>
      <c r="AR18" s="34"/>
      <c r="AS18" s="28"/>
      <c r="AT18" s="28"/>
      <c r="AU18" s="34"/>
      <c r="AV18" s="28"/>
      <c r="AW18" s="43"/>
      <c r="AX18" s="38" t="str">
        <f>IFERROR(VLOOKUP(D18,リスト①!$B$2:$F$36,5, FALSE), "")</f>
        <v/>
      </c>
      <c r="AY18" s="39"/>
      <c r="AZ18" s="40" t="str" cm="1">
        <f t="array" ref="AZ18">IF(ISBLANK(D18),"",IF(ISNUMBER(MATCH(D18,リスト①!$B$37:$B$49,0)),IF(COUNTIF(F18:K18,"〇")&gt;1,"error",INDEX(リスト①!$B$37:$N$49,MATCH(D18,リスト①!$B$37:$B$49,0),IF(COUNTIF(F18:K18,"〇")=0,5,MATCH("〇",F18:K18,0)+4))),AX18*AY18))</f>
        <v>error</v>
      </c>
      <c r="BA18" s="41">
        <f t="shared" si="7"/>
        <v>109090</v>
      </c>
      <c r="BB18" s="41">
        <f t="shared" si="8"/>
        <v>0</v>
      </c>
      <c r="BC18" s="41">
        <f t="shared" si="14"/>
        <v>109090</v>
      </c>
      <c r="BD18" s="41">
        <f t="shared" si="10"/>
        <v>109090</v>
      </c>
      <c r="BE18" s="41">
        <f t="shared" si="11"/>
        <v>109090</v>
      </c>
    </row>
    <row r="19" spans="2:57" ht="30" customHeight="1">
      <c r="B19" s="25"/>
      <c r="C19" s="51" t="s">
        <v>116</v>
      </c>
      <c r="D19" s="36" t="s">
        <v>105</v>
      </c>
      <c r="E19" s="52">
        <v>1310100006</v>
      </c>
      <c r="F19" s="28"/>
      <c r="G19" s="28"/>
      <c r="H19" s="28"/>
      <c r="I19" s="28"/>
      <c r="J19" s="28"/>
      <c r="K19" s="28"/>
      <c r="L19" s="29" t="str">
        <f>IF(D19="", "", IF(COUNTIF(リスト①!$B$2:$E$49, D19)&gt;=1, "光熱費", ""))</f>
        <v>光熱費</v>
      </c>
      <c r="M19" s="53">
        <v>10000</v>
      </c>
      <c r="N19" s="53">
        <v>10000</v>
      </c>
      <c r="O19" s="53">
        <v>10000</v>
      </c>
      <c r="P19" s="53">
        <v>10000</v>
      </c>
      <c r="Q19" s="53">
        <v>10000</v>
      </c>
      <c r="R19" s="53">
        <v>10000</v>
      </c>
      <c r="S19" s="30">
        <f t="shared" si="12"/>
        <v>60000</v>
      </c>
      <c r="T19" s="31">
        <f t="shared" si="13"/>
        <v>54545</v>
      </c>
      <c r="U19" s="29" t="str">
        <f>IF(D19="", "", VLOOKUP(D19, リスト①!$B$2:$E$49, 3, FALSE))</f>
        <v>燃料費</v>
      </c>
      <c r="V19" s="28"/>
      <c r="W19" s="28"/>
      <c r="X19" s="28"/>
      <c r="Y19" s="28"/>
      <c r="Z19" s="28"/>
      <c r="AA19" s="28"/>
      <c r="AB19" s="30">
        <f t="shared" si="1"/>
        <v>0</v>
      </c>
      <c r="AC19" s="31">
        <f t="shared" si="4"/>
        <v>0</v>
      </c>
      <c r="AD19" s="29" t="str">
        <f>IF(D19="", "", VLOOKUP(D19, リスト①!$B$2:$E$49, 4, FALSE))</f>
        <v>-</v>
      </c>
      <c r="AE19" s="28"/>
      <c r="AF19" s="28"/>
      <c r="AG19" s="28"/>
      <c r="AH19" s="28"/>
      <c r="AI19" s="28"/>
      <c r="AJ19" s="28"/>
      <c r="AK19" s="30">
        <f t="shared" si="2"/>
        <v>0</v>
      </c>
      <c r="AL19" s="31">
        <f t="shared" si="5"/>
        <v>0</v>
      </c>
      <c r="AM19" s="32">
        <f t="shared" si="6"/>
        <v>60000</v>
      </c>
      <c r="AN19" s="33">
        <f t="shared" si="6"/>
        <v>54545</v>
      </c>
      <c r="AO19" s="34"/>
      <c r="AP19" s="35"/>
      <c r="AQ19" s="35"/>
      <c r="AR19" s="34"/>
      <c r="AS19" s="28"/>
      <c r="AT19" s="28"/>
      <c r="AU19" s="34"/>
      <c r="AV19" s="28"/>
      <c r="AW19" s="43"/>
      <c r="AX19" s="38" t="str">
        <f>IFERROR(VLOOKUP(D19,リスト①!$B$2:$F$36,5, FALSE), "")</f>
        <v/>
      </c>
      <c r="AY19" s="39"/>
      <c r="AZ19" s="40" cm="1">
        <f t="array" ref="AZ19">IF(ISBLANK(D19),"",IF(ISNUMBER(MATCH(D19,リスト①!$B$37:$B$49,0)),IF(COUNTIF(F19:K19,"〇")&gt;1,"error",INDEX(リスト①!$B$37:$N$49,MATCH(D19,リスト①!$B$37:$B$49,0),IF(COUNTIF(F19:K19,"〇")=0,5,MATCH("〇",F19:K19,0)+4))),AX19*AY19))</f>
        <v>11800</v>
      </c>
      <c r="BA19" s="41">
        <f t="shared" si="7"/>
        <v>54545</v>
      </c>
      <c r="BB19" s="41">
        <f t="shared" si="8"/>
        <v>0</v>
      </c>
      <c r="BC19" s="41">
        <f t="shared" si="14"/>
        <v>54545</v>
      </c>
      <c r="BD19" s="41">
        <f t="shared" si="10"/>
        <v>11800</v>
      </c>
      <c r="BE19" s="41">
        <f t="shared" si="11"/>
        <v>11800</v>
      </c>
    </row>
    <row r="20" spans="2:57" ht="30" customHeight="1">
      <c r="B20" s="25"/>
      <c r="C20" s="36"/>
      <c r="D20" s="36"/>
      <c r="E20" s="42"/>
      <c r="F20" s="28"/>
      <c r="G20" s="28"/>
      <c r="H20" s="28"/>
      <c r="I20" s="28"/>
      <c r="J20" s="28"/>
      <c r="K20" s="28"/>
      <c r="L20" s="29" t="str">
        <f>IF(D20="", "", IF(COUNTIF(リスト①!$B$2:$E$49, D20)&gt;=1, "光熱費", ""))</f>
        <v/>
      </c>
      <c r="M20" s="53"/>
      <c r="N20" s="53"/>
      <c r="O20" s="53"/>
      <c r="P20" s="53"/>
      <c r="Q20" s="53"/>
      <c r="R20" s="53"/>
      <c r="S20" s="30">
        <f t="shared" si="12"/>
        <v>0</v>
      </c>
      <c r="T20" s="31">
        <f t="shared" si="13"/>
        <v>0</v>
      </c>
      <c r="U20" s="29" t="str">
        <f>IF(D20="", "", VLOOKUP(D20, リスト①!$B$2:$E$49, 3, FALSE))</f>
        <v/>
      </c>
      <c r="V20" s="28"/>
      <c r="W20" s="28"/>
      <c r="X20" s="28"/>
      <c r="Y20" s="28"/>
      <c r="Z20" s="28"/>
      <c r="AA20" s="28"/>
      <c r="AB20" s="30">
        <f t="shared" si="1"/>
        <v>0</v>
      </c>
      <c r="AC20" s="31">
        <f t="shared" si="4"/>
        <v>0</v>
      </c>
      <c r="AD20" s="29" t="str">
        <f>IF(D20="", "", VLOOKUP(D20, リスト①!$B$2:$E$49, 4, FALSE))</f>
        <v/>
      </c>
      <c r="AE20" s="28"/>
      <c r="AF20" s="28"/>
      <c r="AG20" s="28"/>
      <c r="AH20" s="28"/>
      <c r="AI20" s="28"/>
      <c r="AJ20" s="28"/>
      <c r="AK20" s="30">
        <f t="shared" si="2"/>
        <v>0</v>
      </c>
      <c r="AL20" s="31">
        <f t="shared" si="5"/>
        <v>0</v>
      </c>
      <c r="AM20" s="32">
        <f t="shared" si="6"/>
        <v>0</v>
      </c>
      <c r="AN20" s="33">
        <f t="shared" si="6"/>
        <v>0</v>
      </c>
      <c r="AO20" s="34"/>
      <c r="AP20" s="35"/>
      <c r="AQ20" s="35"/>
      <c r="AR20" s="34"/>
      <c r="AS20" s="28"/>
      <c r="AT20" s="28"/>
      <c r="AU20" s="34"/>
      <c r="AV20" s="28"/>
      <c r="AW20" s="43"/>
      <c r="AX20" s="38" t="str">
        <f>IFERROR(VLOOKUP(D20,リスト①!$B$2:$F$36,5, FALSE), "")</f>
        <v/>
      </c>
      <c r="AY20" s="39"/>
      <c r="AZ20" s="40" t="str" cm="1">
        <f t="array" ref="AZ20">IF(ISBLANK(D20),"",IF(ISNUMBER(MATCH(D20,リスト①!$B$37:$B$49,0)),IF(COUNTIF(F20:K20,"〇")&gt;1,"error",INDEX(リスト①!$B$37:$N$49,MATCH(D20,リスト①!$B$37:$B$49,0),IF(COUNTIF(F20:K20,"〇")=0,5,MATCH("〇",F20:K20,0)+4))),AX20*AY20))</f>
        <v/>
      </c>
      <c r="BA20" s="41">
        <f t="shared" si="7"/>
        <v>0</v>
      </c>
      <c r="BB20" s="41">
        <f t="shared" si="8"/>
        <v>0</v>
      </c>
      <c r="BC20" s="41">
        <f t="shared" si="14"/>
        <v>0</v>
      </c>
      <c r="BD20" s="41">
        <f t="shared" si="10"/>
        <v>0</v>
      </c>
      <c r="BE20" s="41">
        <f t="shared" si="11"/>
        <v>0</v>
      </c>
    </row>
    <row r="21" spans="2:57" ht="30" customHeight="1">
      <c r="B21" s="25"/>
      <c r="C21" s="36"/>
      <c r="D21" s="36"/>
      <c r="E21" s="42"/>
      <c r="F21" s="28"/>
      <c r="G21" s="28"/>
      <c r="H21" s="28"/>
      <c r="I21" s="28"/>
      <c r="J21" s="28"/>
      <c r="K21" s="28"/>
      <c r="L21" s="29" t="str">
        <f>IF(D21="", "", IF(COUNTIF(リスト①!$B$2:$E$49, D21)&gt;=1, "光熱費", ""))</f>
        <v/>
      </c>
      <c r="M21" s="28"/>
      <c r="N21" s="28"/>
      <c r="O21" s="28"/>
      <c r="P21" s="28"/>
      <c r="Q21" s="28"/>
      <c r="R21" s="28"/>
      <c r="S21" s="30">
        <f t="shared" si="12"/>
        <v>0</v>
      </c>
      <c r="T21" s="31">
        <f t="shared" si="13"/>
        <v>0</v>
      </c>
      <c r="U21" s="29" t="str">
        <f>IF(D21="", "", VLOOKUP(D21, リスト①!$B$2:$E$49, 3, FALSE))</f>
        <v/>
      </c>
      <c r="V21" s="28"/>
      <c r="W21" s="28"/>
      <c r="X21" s="28"/>
      <c r="Y21" s="28"/>
      <c r="Z21" s="28"/>
      <c r="AA21" s="28"/>
      <c r="AB21" s="30">
        <f t="shared" si="1"/>
        <v>0</v>
      </c>
      <c r="AC21" s="31">
        <f t="shared" si="4"/>
        <v>0</v>
      </c>
      <c r="AD21" s="29" t="str">
        <f>IF(D21="", "", VLOOKUP(D21, リスト①!$B$2:$E$49, 4, FALSE))</f>
        <v/>
      </c>
      <c r="AE21" s="28"/>
      <c r="AF21" s="28"/>
      <c r="AG21" s="28"/>
      <c r="AH21" s="28"/>
      <c r="AI21" s="28"/>
      <c r="AJ21" s="28"/>
      <c r="AK21" s="30">
        <f t="shared" si="2"/>
        <v>0</v>
      </c>
      <c r="AL21" s="31">
        <f t="shared" si="5"/>
        <v>0</v>
      </c>
      <c r="AM21" s="32">
        <f t="shared" si="6"/>
        <v>0</v>
      </c>
      <c r="AN21" s="33">
        <f t="shared" si="6"/>
        <v>0</v>
      </c>
      <c r="AO21" s="34"/>
      <c r="AP21" s="35"/>
      <c r="AQ21" s="35"/>
      <c r="AR21" s="34"/>
      <c r="AS21" s="28"/>
      <c r="AT21" s="28"/>
      <c r="AU21" s="34"/>
      <c r="AV21" s="28"/>
      <c r="AW21" s="43"/>
      <c r="AX21" s="38" t="str">
        <f>IFERROR(VLOOKUP(D21,リスト①!$B$2:$F$36,5, FALSE), "")</f>
        <v/>
      </c>
      <c r="AY21" s="39"/>
      <c r="AZ21" s="40" t="str" cm="1">
        <f t="array" ref="AZ21">IF(ISBLANK(D21),"",IF(ISNUMBER(MATCH(D21,リスト①!$B$37:$B$49,0)),IF(COUNTIF(F21:K21,"〇")&gt;1,"error",INDEX(リスト①!$B$37:$N$49,MATCH(D21,リスト①!$B$37:$B$49,0),IF(COUNTIF(F21:K21,"〇")=0,5,MATCH("〇",F21:K21,0)+4))),AX21*AY21))</f>
        <v/>
      </c>
      <c r="BA21" s="41">
        <f t="shared" si="7"/>
        <v>0</v>
      </c>
      <c r="BB21" s="41">
        <f t="shared" si="8"/>
        <v>0</v>
      </c>
      <c r="BC21" s="41">
        <f t="shared" si="14"/>
        <v>0</v>
      </c>
      <c r="BD21" s="41">
        <f t="shared" si="10"/>
        <v>0</v>
      </c>
      <c r="BE21" s="41">
        <f t="shared" si="11"/>
        <v>0</v>
      </c>
    </row>
    <row r="22" spans="2:57" ht="30" customHeight="1">
      <c r="B22" s="25"/>
      <c r="C22" s="36"/>
      <c r="D22" s="36"/>
      <c r="E22" s="42"/>
      <c r="F22" s="28"/>
      <c r="G22" s="28"/>
      <c r="H22" s="28"/>
      <c r="I22" s="28"/>
      <c r="J22" s="28"/>
      <c r="K22" s="28"/>
      <c r="L22" s="29" t="str">
        <f>IF(D22="", "", IF(COUNTIF(リスト①!$B$2:$E$49, D22)&gt;=1, "光熱費", ""))</f>
        <v/>
      </c>
      <c r="M22" s="28"/>
      <c r="N22" s="28"/>
      <c r="O22" s="28"/>
      <c r="P22" s="28"/>
      <c r="Q22" s="28"/>
      <c r="R22" s="28"/>
      <c r="S22" s="30">
        <f t="shared" si="12"/>
        <v>0</v>
      </c>
      <c r="T22" s="31">
        <f t="shared" si="13"/>
        <v>0</v>
      </c>
      <c r="U22" s="29" t="str">
        <f>IF(D22="", "", VLOOKUP(D22, リスト①!$B$2:$E$49, 3, FALSE))</f>
        <v/>
      </c>
      <c r="V22" s="28"/>
      <c r="W22" s="28"/>
      <c r="X22" s="28"/>
      <c r="Y22" s="28"/>
      <c r="Z22" s="28"/>
      <c r="AA22" s="28"/>
      <c r="AB22" s="30">
        <f t="shared" si="1"/>
        <v>0</v>
      </c>
      <c r="AC22" s="31">
        <f t="shared" si="4"/>
        <v>0</v>
      </c>
      <c r="AD22" s="29" t="str">
        <f>IF(D22="", "", VLOOKUP(D22, リスト①!$B$2:$E$49, 4, FALSE))</f>
        <v/>
      </c>
      <c r="AE22" s="28"/>
      <c r="AF22" s="28"/>
      <c r="AG22" s="28"/>
      <c r="AH22" s="28"/>
      <c r="AI22" s="28"/>
      <c r="AJ22" s="28"/>
      <c r="AK22" s="30">
        <f t="shared" si="2"/>
        <v>0</v>
      </c>
      <c r="AL22" s="31">
        <f t="shared" si="5"/>
        <v>0</v>
      </c>
      <c r="AM22" s="32">
        <f t="shared" si="6"/>
        <v>0</v>
      </c>
      <c r="AN22" s="33">
        <f t="shared" si="6"/>
        <v>0</v>
      </c>
      <c r="AO22" s="34"/>
      <c r="AP22" s="35"/>
      <c r="AQ22" s="35"/>
      <c r="AR22" s="34"/>
      <c r="AS22" s="28"/>
      <c r="AT22" s="28"/>
      <c r="AU22" s="34"/>
      <c r="AV22" s="28"/>
      <c r="AW22" s="43"/>
      <c r="AX22" s="38" t="str">
        <f>IFERROR(VLOOKUP(D22,リスト①!$B$2:$F$36,5, FALSE), "")</f>
        <v/>
      </c>
      <c r="AY22" s="39"/>
      <c r="AZ22" s="40" t="str" cm="1">
        <f t="array" ref="AZ22">IF(ISBLANK(D22),"",IF(ISNUMBER(MATCH(D22,リスト①!$B$37:$B$49,0)),IF(COUNTIF(F22:K22,"〇")&gt;1,"error",INDEX(リスト①!$B$37:$N$49,MATCH(D22,リスト①!$B$37:$B$49,0),IF(COUNTIF(F22:K22,"〇")=0,5,MATCH("〇",F22:K22,0)+4))),AX22*AY22))</f>
        <v/>
      </c>
      <c r="BA22" s="41">
        <f t="shared" si="7"/>
        <v>0</v>
      </c>
      <c r="BB22" s="41">
        <f t="shared" si="8"/>
        <v>0</v>
      </c>
      <c r="BC22" s="41">
        <f t="shared" si="14"/>
        <v>0</v>
      </c>
      <c r="BD22" s="41">
        <f t="shared" si="10"/>
        <v>0</v>
      </c>
      <c r="BE22" s="41">
        <f t="shared" si="11"/>
        <v>0</v>
      </c>
    </row>
    <row r="23" spans="2:57" ht="30" customHeight="1">
      <c r="B23" s="25"/>
      <c r="C23" s="36"/>
      <c r="D23" s="36"/>
      <c r="E23" s="42"/>
      <c r="F23" s="28"/>
      <c r="G23" s="28"/>
      <c r="H23" s="28"/>
      <c r="I23" s="28"/>
      <c r="J23" s="28"/>
      <c r="K23" s="28"/>
      <c r="L23" s="29" t="str">
        <f>IF(D23="", "", IF(COUNTIF(リスト①!$B$2:$E$49, D23)&gt;=1, "光熱費", ""))</f>
        <v/>
      </c>
      <c r="M23" s="28"/>
      <c r="N23" s="28"/>
      <c r="O23" s="28"/>
      <c r="P23" s="28"/>
      <c r="Q23" s="28"/>
      <c r="R23" s="28"/>
      <c r="S23" s="30">
        <f t="shared" si="12"/>
        <v>0</v>
      </c>
      <c r="T23" s="31">
        <f t="shared" si="13"/>
        <v>0</v>
      </c>
      <c r="U23" s="29" t="str">
        <f>IF(D23="", "", VLOOKUP(D23, リスト①!$B$2:$E$49, 3, FALSE))</f>
        <v/>
      </c>
      <c r="V23" s="28"/>
      <c r="W23" s="28"/>
      <c r="X23" s="28"/>
      <c r="Y23" s="28"/>
      <c r="Z23" s="28"/>
      <c r="AA23" s="28"/>
      <c r="AB23" s="30">
        <f t="shared" si="1"/>
        <v>0</v>
      </c>
      <c r="AC23" s="31">
        <f t="shared" si="4"/>
        <v>0</v>
      </c>
      <c r="AD23" s="29" t="str">
        <f>IF(D23="", "", VLOOKUP(D23, リスト①!$B$2:$E$49, 4, FALSE))</f>
        <v/>
      </c>
      <c r="AE23" s="28"/>
      <c r="AF23" s="28"/>
      <c r="AG23" s="28"/>
      <c r="AH23" s="28"/>
      <c r="AI23" s="28"/>
      <c r="AJ23" s="28"/>
      <c r="AK23" s="30">
        <f t="shared" si="2"/>
        <v>0</v>
      </c>
      <c r="AL23" s="31">
        <f t="shared" si="5"/>
        <v>0</v>
      </c>
      <c r="AM23" s="32">
        <f t="shared" si="6"/>
        <v>0</v>
      </c>
      <c r="AN23" s="33">
        <f t="shared" si="6"/>
        <v>0</v>
      </c>
      <c r="AO23" s="34"/>
      <c r="AP23" s="35"/>
      <c r="AQ23" s="35"/>
      <c r="AR23" s="34"/>
      <c r="AS23" s="28"/>
      <c r="AT23" s="28"/>
      <c r="AU23" s="34"/>
      <c r="AV23" s="28"/>
      <c r="AW23" s="43"/>
      <c r="AX23" s="38" t="str">
        <f>IFERROR(VLOOKUP(D23,リスト①!$B$2:$F$36,5, FALSE), "")</f>
        <v/>
      </c>
      <c r="AY23" s="39"/>
      <c r="AZ23" s="40" t="str" cm="1">
        <f t="array" ref="AZ23">IF(ISBLANK(D23),"",IF(ISNUMBER(MATCH(D23,リスト①!$B$37:$B$49,0)),IF(COUNTIF(F23:K23,"〇")&gt;1,"error",INDEX(リスト①!$B$37:$N$49,MATCH(D23,リスト①!$B$37:$B$49,0),IF(COUNTIF(F23:K23,"〇")=0,5,MATCH("〇",F23:K23,0)+4))),AX23*AY23))</f>
        <v/>
      </c>
      <c r="BA23" s="41">
        <f t="shared" si="7"/>
        <v>0</v>
      </c>
      <c r="BB23" s="41">
        <f t="shared" si="8"/>
        <v>0</v>
      </c>
      <c r="BC23" s="41">
        <f t="shared" si="14"/>
        <v>0</v>
      </c>
      <c r="BD23" s="41">
        <f t="shared" si="10"/>
        <v>0</v>
      </c>
      <c r="BE23" s="41">
        <f t="shared" si="11"/>
        <v>0</v>
      </c>
    </row>
    <row r="24" spans="2:57" ht="30" customHeight="1">
      <c r="B24" s="25"/>
      <c r="C24" s="36"/>
      <c r="D24" s="36"/>
      <c r="E24" s="42"/>
      <c r="F24" s="28"/>
      <c r="G24" s="28"/>
      <c r="H24" s="28"/>
      <c r="I24" s="28"/>
      <c r="J24" s="28"/>
      <c r="K24" s="28"/>
      <c r="L24" s="29" t="str">
        <f>IF(D24="", "", IF(COUNTIF(リスト①!$B$2:$E$49, D24)&gt;=1, "光熱費", ""))</f>
        <v/>
      </c>
      <c r="M24" s="28"/>
      <c r="N24" s="28"/>
      <c r="O24" s="28"/>
      <c r="P24" s="28"/>
      <c r="Q24" s="28"/>
      <c r="R24" s="28"/>
      <c r="S24" s="30">
        <f t="shared" si="12"/>
        <v>0</v>
      </c>
      <c r="T24" s="31">
        <f t="shared" si="13"/>
        <v>0</v>
      </c>
      <c r="U24" s="29" t="str">
        <f>IF(D24="", "", VLOOKUP(D24, リスト①!$B$2:$E$49, 3, FALSE))</f>
        <v/>
      </c>
      <c r="V24" s="28"/>
      <c r="W24" s="28"/>
      <c r="X24" s="28"/>
      <c r="Y24" s="28"/>
      <c r="Z24" s="28"/>
      <c r="AA24" s="28"/>
      <c r="AB24" s="30">
        <f t="shared" si="1"/>
        <v>0</v>
      </c>
      <c r="AC24" s="31">
        <f t="shared" si="4"/>
        <v>0</v>
      </c>
      <c r="AD24" s="29" t="str">
        <f>IF(D24="", "", VLOOKUP(D24, リスト①!$B$2:$E$49, 4, FALSE))</f>
        <v/>
      </c>
      <c r="AE24" s="28"/>
      <c r="AF24" s="28"/>
      <c r="AG24" s="28"/>
      <c r="AH24" s="28"/>
      <c r="AI24" s="28"/>
      <c r="AJ24" s="28"/>
      <c r="AK24" s="30">
        <f t="shared" si="2"/>
        <v>0</v>
      </c>
      <c r="AL24" s="31">
        <f t="shared" si="5"/>
        <v>0</v>
      </c>
      <c r="AM24" s="32">
        <f t="shared" si="6"/>
        <v>0</v>
      </c>
      <c r="AN24" s="33">
        <f t="shared" si="6"/>
        <v>0</v>
      </c>
      <c r="AO24" s="34"/>
      <c r="AP24" s="35"/>
      <c r="AQ24" s="35"/>
      <c r="AR24" s="34"/>
      <c r="AS24" s="28"/>
      <c r="AT24" s="28"/>
      <c r="AU24" s="34"/>
      <c r="AV24" s="28"/>
      <c r="AW24" s="43"/>
      <c r="AX24" s="38" t="str">
        <f>IFERROR(VLOOKUP(D24,リスト①!$B$2:$F$36,5, FALSE), "")</f>
        <v/>
      </c>
      <c r="AY24" s="39"/>
      <c r="AZ24" s="40" t="str" cm="1">
        <f t="array" ref="AZ24">IF(ISBLANK(D24),"",IF(ISNUMBER(MATCH(D24,リスト①!$B$37:$B$49,0)),IF(COUNTIF(F24:K24,"〇")&gt;1,"error",INDEX(リスト①!$B$37:$N$49,MATCH(D24,リスト①!$B$37:$B$49,0),IF(COUNTIF(F24:K24,"〇")=0,5,MATCH("〇",F24:K24,0)+4))),AX24*AY24))</f>
        <v/>
      </c>
      <c r="BA24" s="41">
        <f t="shared" si="7"/>
        <v>0</v>
      </c>
      <c r="BB24" s="41">
        <f t="shared" si="8"/>
        <v>0</v>
      </c>
      <c r="BC24" s="41">
        <f t="shared" si="14"/>
        <v>0</v>
      </c>
      <c r="BD24" s="41">
        <f t="shared" si="10"/>
        <v>0</v>
      </c>
      <c r="BE24" s="41">
        <f t="shared" si="11"/>
        <v>0</v>
      </c>
    </row>
    <row r="25" spans="2:57" ht="30" customHeight="1">
      <c r="B25" s="25"/>
      <c r="C25" s="36"/>
      <c r="D25" s="36"/>
      <c r="E25" s="42"/>
      <c r="F25" s="28"/>
      <c r="G25" s="28"/>
      <c r="H25" s="28"/>
      <c r="I25" s="28"/>
      <c r="J25" s="28"/>
      <c r="K25" s="28"/>
      <c r="L25" s="29" t="str">
        <f>IF(D25="", "", IF(COUNTIF(リスト①!$B$2:$E$49, D25)&gt;=1, "光熱費", ""))</f>
        <v/>
      </c>
      <c r="M25" s="28"/>
      <c r="N25" s="28"/>
      <c r="O25" s="28"/>
      <c r="P25" s="28"/>
      <c r="Q25" s="28"/>
      <c r="R25" s="28"/>
      <c r="S25" s="30">
        <f t="shared" si="12"/>
        <v>0</v>
      </c>
      <c r="T25" s="31">
        <f t="shared" si="13"/>
        <v>0</v>
      </c>
      <c r="U25" s="29" t="str">
        <f>IF(D25="", "", VLOOKUP(D25, リスト①!$B$2:$E$49, 3, FALSE))</f>
        <v/>
      </c>
      <c r="V25" s="28"/>
      <c r="W25" s="28"/>
      <c r="X25" s="28"/>
      <c r="Y25" s="28"/>
      <c r="Z25" s="28"/>
      <c r="AA25" s="28"/>
      <c r="AB25" s="30">
        <f t="shared" si="1"/>
        <v>0</v>
      </c>
      <c r="AC25" s="31">
        <f t="shared" si="4"/>
        <v>0</v>
      </c>
      <c r="AD25" s="29" t="str">
        <f>IF(D25="", "", VLOOKUP(D25, リスト①!$B$2:$E$49, 4, FALSE))</f>
        <v/>
      </c>
      <c r="AE25" s="28"/>
      <c r="AF25" s="28"/>
      <c r="AG25" s="28"/>
      <c r="AH25" s="28"/>
      <c r="AI25" s="28"/>
      <c r="AJ25" s="28"/>
      <c r="AK25" s="30">
        <f t="shared" si="2"/>
        <v>0</v>
      </c>
      <c r="AL25" s="31">
        <f t="shared" si="5"/>
        <v>0</v>
      </c>
      <c r="AM25" s="32">
        <f t="shared" si="6"/>
        <v>0</v>
      </c>
      <c r="AN25" s="33">
        <f t="shared" si="6"/>
        <v>0</v>
      </c>
      <c r="AO25" s="34"/>
      <c r="AP25" s="35"/>
      <c r="AQ25" s="35"/>
      <c r="AR25" s="34"/>
      <c r="AS25" s="28"/>
      <c r="AT25" s="28"/>
      <c r="AU25" s="34"/>
      <c r="AV25" s="28"/>
      <c r="AW25" s="43"/>
      <c r="AX25" s="38" t="str">
        <f>IFERROR(VLOOKUP(D25,リスト①!$B$2:$F$36,5, FALSE), "")</f>
        <v/>
      </c>
      <c r="AY25" s="39"/>
      <c r="AZ25" s="40" t="str" cm="1">
        <f t="array" ref="AZ25">IF(ISBLANK(D25),"",IF(ISNUMBER(MATCH(D25,リスト①!$B$37:$B$49,0)),IF(COUNTIF(F25:K25,"〇")&gt;1,"error",INDEX(リスト①!$B$37:$N$49,MATCH(D25,リスト①!$B$37:$B$49,0),IF(COUNTIF(F25:K25,"〇")=0,5,MATCH("〇",F25:K25,0)+4))),AX25*AY25))</f>
        <v/>
      </c>
      <c r="BA25" s="41">
        <f t="shared" si="7"/>
        <v>0</v>
      </c>
      <c r="BB25" s="41">
        <f t="shared" si="8"/>
        <v>0</v>
      </c>
      <c r="BC25" s="41">
        <f t="shared" si="14"/>
        <v>0</v>
      </c>
      <c r="BD25" s="41">
        <f t="shared" si="10"/>
        <v>0</v>
      </c>
      <c r="BE25" s="41">
        <f t="shared" si="11"/>
        <v>0</v>
      </c>
    </row>
    <row r="26" spans="2:57" ht="30" customHeight="1">
      <c r="B26" s="25"/>
      <c r="C26" s="36"/>
      <c r="D26" s="36"/>
      <c r="E26" s="42"/>
      <c r="F26" s="28"/>
      <c r="G26" s="28"/>
      <c r="H26" s="28"/>
      <c r="I26" s="28"/>
      <c r="J26" s="28"/>
      <c r="K26" s="28"/>
      <c r="L26" s="29" t="str">
        <f>IF(D26="", "", IF(COUNTIF(リスト①!$B$2:$E$49, D26)&gt;=1, "光熱費", ""))</f>
        <v/>
      </c>
      <c r="M26" s="28"/>
      <c r="N26" s="28"/>
      <c r="O26" s="28"/>
      <c r="P26" s="28"/>
      <c r="Q26" s="28"/>
      <c r="R26" s="28"/>
      <c r="S26" s="30">
        <f t="shared" si="12"/>
        <v>0</v>
      </c>
      <c r="T26" s="31">
        <f t="shared" si="13"/>
        <v>0</v>
      </c>
      <c r="U26" s="29" t="str">
        <f>IF(D26="", "", VLOOKUP(D26, リスト①!$B$2:$E$49, 3, FALSE))</f>
        <v/>
      </c>
      <c r="V26" s="28"/>
      <c r="W26" s="28"/>
      <c r="X26" s="28"/>
      <c r="Y26" s="28"/>
      <c r="Z26" s="28"/>
      <c r="AA26" s="28"/>
      <c r="AB26" s="30">
        <f t="shared" si="1"/>
        <v>0</v>
      </c>
      <c r="AC26" s="31">
        <f t="shared" si="4"/>
        <v>0</v>
      </c>
      <c r="AD26" s="29" t="str">
        <f>IF(D26="", "", VLOOKUP(D26, リスト①!$B$2:$E$49, 4, FALSE))</f>
        <v/>
      </c>
      <c r="AE26" s="28"/>
      <c r="AF26" s="28"/>
      <c r="AG26" s="28"/>
      <c r="AH26" s="28"/>
      <c r="AI26" s="28"/>
      <c r="AJ26" s="28"/>
      <c r="AK26" s="30">
        <f t="shared" si="2"/>
        <v>0</v>
      </c>
      <c r="AL26" s="31">
        <f t="shared" si="5"/>
        <v>0</v>
      </c>
      <c r="AM26" s="32">
        <f t="shared" si="6"/>
        <v>0</v>
      </c>
      <c r="AN26" s="33">
        <f t="shared" si="6"/>
        <v>0</v>
      </c>
      <c r="AO26" s="34"/>
      <c r="AP26" s="35"/>
      <c r="AQ26" s="35"/>
      <c r="AR26" s="34"/>
      <c r="AS26" s="28"/>
      <c r="AT26" s="28"/>
      <c r="AU26" s="34"/>
      <c r="AV26" s="28"/>
      <c r="AW26" s="43"/>
      <c r="AX26" s="38" t="str">
        <f>IFERROR(VLOOKUP(D26,リスト①!$B$2:$F$36,5, FALSE), "")</f>
        <v/>
      </c>
      <c r="AY26" s="39"/>
      <c r="AZ26" s="40" t="str" cm="1">
        <f t="array" ref="AZ26">IF(ISBLANK(D26),"",IF(ISNUMBER(MATCH(D26,リスト①!$B$37:$B$49,0)),IF(COUNTIF(F26:K26,"〇")&gt;1,"error",INDEX(リスト①!$B$37:$N$49,MATCH(D26,リスト①!$B$37:$B$49,0),IF(COUNTIF(F26:K26,"〇")=0,5,MATCH("〇",F26:K26,0)+4))),AX26*AY26))</f>
        <v/>
      </c>
      <c r="BA26" s="41">
        <f t="shared" si="7"/>
        <v>0</v>
      </c>
      <c r="BB26" s="41">
        <f t="shared" si="8"/>
        <v>0</v>
      </c>
      <c r="BC26" s="41">
        <f t="shared" si="14"/>
        <v>0</v>
      </c>
      <c r="BD26" s="41">
        <f t="shared" si="10"/>
        <v>0</v>
      </c>
      <c r="BE26" s="41">
        <f t="shared" si="11"/>
        <v>0</v>
      </c>
    </row>
    <row r="27" spans="2:57" ht="30" customHeight="1">
      <c r="B27" s="25"/>
      <c r="C27" s="36"/>
      <c r="D27" s="36"/>
      <c r="E27" s="42"/>
      <c r="F27" s="28"/>
      <c r="G27" s="28"/>
      <c r="H27" s="28"/>
      <c r="I27" s="28"/>
      <c r="J27" s="28"/>
      <c r="K27" s="28"/>
      <c r="L27" s="29" t="str">
        <f>IF(D27="", "", IF(COUNTIF(リスト①!$B$2:$E$49, D27)&gt;=1, "光熱費", ""))</f>
        <v/>
      </c>
      <c r="M27" s="28"/>
      <c r="N27" s="28"/>
      <c r="O27" s="28"/>
      <c r="P27" s="28"/>
      <c r="Q27" s="28"/>
      <c r="R27" s="28"/>
      <c r="S27" s="30">
        <f t="shared" si="12"/>
        <v>0</v>
      </c>
      <c r="T27" s="31">
        <f t="shared" si="13"/>
        <v>0</v>
      </c>
      <c r="U27" s="29" t="str">
        <f>IF(D27="", "", VLOOKUP(D27, リスト①!$B$2:$E$49, 3, FALSE))</f>
        <v/>
      </c>
      <c r="V27" s="28"/>
      <c r="W27" s="28"/>
      <c r="X27" s="28"/>
      <c r="Y27" s="28"/>
      <c r="Z27" s="28"/>
      <c r="AA27" s="28"/>
      <c r="AB27" s="30">
        <f t="shared" si="1"/>
        <v>0</v>
      </c>
      <c r="AC27" s="31">
        <f t="shared" si="4"/>
        <v>0</v>
      </c>
      <c r="AD27" s="29" t="str">
        <f>IF(D27="", "", VLOOKUP(D27, リスト①!$B$2:$E$49, 4, FALSE))</f>
        <v/>
      </c>
      <c r="AE27" s="28"/>
      <c r="AF27" s="28"/>
      <c r="AG27" s="28"/>
      <c r="AH27" s="28"/>
      <c r="AI27" s="28"/>
      <c r="AJ27" s="28"/>
      <c r="AK27" s="30">
        <f t="shared" si="2"/>
        <v>0</v>
      </c>
      <c r="AL27" s="31">
        <f t="shared" si="5"/>
        <v>0</v>
      </c>
      <c r="AM27" s="32">
        <f t="shared" si="6"/>
        <v>0</v>
      </c>
      <c r="AN27" s="33">
        <f t="shared" si="6"/>
        <v>0</v>
      </c>
      <c r="AO27" s="34"/>
      <c r="AP27" s="35"/>
      <c r="AQ27" s="35"/>
      <c r="AR27" s="34"/>
      <c r="AS27" s="28"/>
      <c r="AT27" s="28"/>
      <c r="AU27" s="34"/>
      <c r="AV27" s="28"/>
      <c r="AW27" s="43"/>
      <c r="AX27" s="38" t="str">
        <f>IFERROR(VLOOKUP(D27,リスト①!$B$2:$F$36,5, FALSE), "")</f>
        <v/>
      </c>
      <c r="AY27" s="39"/>
      <c r="AZ27" s="40" t="str" cm="1">
        <f t="array" ref="AZ27">IF(ISBLANK(D27),"",IF(ISNUMBER(MATCH(D27,リスト①!$B$37:$B$49,0)),IF(COUNTIF(F27:K27,"〇")&gt;1,"error",INDEX(リスト①!$B$37:$N$49,MATCH(D27,リスト①!$B$37:$B$49,0),IF(COUNTIF(F27:K27,"〇")=0,5,MATCH("〇",F27:K27,0)+4))),AX27*AY27))</f>
        <v/>
      </c>
      <c r="BA27" s="41">
        <f t="shared" si="7"/>
        <v>0</v>
      </c>
      <c r="BB27" s="41">
        <f t="shared" si="8"/>
        <v>0</v>
      </c>
      <c r="BC27" s="41">
        <f t="shared" si="14"/>
        <v>0</v>
      </c>
      <c r="BD27" s="41">
        <f t="shared" si="10"/>
        <v>0</v>
      </c>
      <c r="BE27" s="41">
        <f t="shared" si="11"/>
        <v>0</v>
      </c>
    </row>
    <row r="28" spans="2:57" ht="30" customHeight="1">
      <c r="B28" s="25"/>
      <c r="C28" s="36"/>
      <c r="D28" s="36"/>
      <c r="E28" s="42"/>
      <c r="F28" s="28"/>
      <c r="G28" s="28"/>
      <c r="H28" s="28"/>
      <c r="I28" s="28"/>
      <c r="J28" s="28"/>
      <c r="K28" s="28"/>
      <c r="L28" s="29" t="str">
        <f>IF(D28="", "", IF(COUNTIF(リスト①!$B$2:$E$49, D28)&gt;=1, "光熱費", ""))</f>
        <v/>
      </c>
      <c r="M28" s="28"/>
      <c r="N28" s="28"/>
      <c r="O28" s="28"/>
      <c r="P28" s="28"/>
      <c r="Q28" s="28"/>
      <c r="R28" s="28"/>
      <c r="S28" s="30">
        <f t="shared" si="12"/>
        <v>0</v>
      </c>
      <c r="T28" s="31">
        <f t="shared" si="13"/>
        <v>0</v>
      </c>
      <c r="U28" s="29" t="str">
        <f>IF(D28="", "", VLOOKUP(D28, リスト①!$B$2:$E$49, 3, FALSE))</f>
        <v/>
      </c>
      <c r="V28" s="28"/>
      <c r="W28" s="28"/>
      <c r="X28" s="28"/>
      <c r="Y28" s="28"/>
      <c r="Z28" s="28"/>
      <c r="AA28" s="28"/>
      <c r="AB28" s="30">
        <f t="shared" si="1"/>
        <v>0</v>
      </c>
      <c r="AC28" s="31">
        <f t="shared" si="4"/>
        <v>0</v>
      </c>
      <c r="AD28" s="29" t="str">
        <f>IF(D28="", "", VLOOKUP(D28, リスト①!$B$2:$E$49, 4, FALSE))</f>
        <v/>
      </c>
      <c r="AE28" s="28"/>
      <c r="AF28" s="28"/>
      <c r="AG28" s="28"/>
      <c r="AH28" s="28"/>
      <c r="AI28" s="28"/>
      <c r="AJ28" s="28"/>
      <c r="AK28" s="30">
        <f t="shared" si="2"/>
        <v>0</v>
      </c>
      <c r="AL28" s="31">
        <f t="shared" si="5"/>
        <v>0</v>
      </c>
      <c r="AM28" s="32">
        <f t="shared" si="6"/>
        <v>0</v>
      </c>
      <c r="AN28" s="33">
        <f t="shared" si="6"/>
        <v>0</v>
      </c>
      <c r="AO28" s="34"/>
      <c r="AP28" s="35"/>
      <c r="AQ28" s="35"/>
      <c r="AR28" s="34"/>
      <c r="AS28" s="28"/>
      <c r="AT28" s="28"/>
      <c r="AU28" s="34"/>
      <c r="AV28" s="28"/>
      <c r="AW28" s="43"/>
      <c r="AX28" s="38" t="str">
        <f>IFERROR(VLOOKUP(D28,リスト①!$B$2:$F$36,5, FALSE), "")</f>
        <v/>
      </c>
      <c r="AY28" s="39"/>
      <c r="AZ28" s="40" t="str" cm="1">
        <f t="array" ref="AZ28">IF(ISBLANK(D28),"",IF(ISNUMBER(MATCH(D28,リスト①!$B$37:$B$49,0)),IF(COUNTIF(F28:K28,"〇")&gt;1,"error",INDEX(リスト①!$B$37:$N$49,MATCH(D28,リスト①!$B$37:$B$49,0),IF(COUNTIF(F28:K28,"〇")=0,5,MATCH("〇",F28:K28,0)+4))),AX28*AY28))</f>
        <v/>
      </c>
      <c r="BA28" s="41">
        <f t="shared" si="7"/>
        <v>0</v>
      </c>
      <c r="BB28" s="41">
        <f t="shared" si="8"/>
        <v>0</v>
      </c>
      <c r="BC28" s="41">
        <f t="shared" si="14"/>
        <v>0</v>
      </c>
      <c r="BD28" s="41">
        <f t="shared" si="10"/>
        <v>0</v>
      </c>
      <c r="BE28" s="41">
        <f t="shared" si="11"/>
        <v>0</v>
      </c>
    </row>
    <row r="29" spans="2:57" ht="30" customHeight="1">
      <c r="B29" s="25"/>
      <c r="C29" s="36"/>
      <c r="D29" s="36"/>
      <c r="E29" s="42"/>
      <c r="F29" s="28"/>
      <c r="G29" s="28"/>
      <c r="H29" s="28"/>
      <c r="I29" s="28"/>
      <c r="J29" s="28"/>
      <c r="K29" s="28"/>
      <c r="L29" s="29" t="str">
        <f>IF(D29="", "", IF(COUNTIF(リスト①!$B$2:$E$49, D29)&gt;=1, "光熱費", ""))</f>
        <v/>
      </c>
      <c r="M29" s="28"/>
      <c r="N29" s="28"/>
      <c r="O29" s="28"/>
      <c r="P29" s="28"/>
      <c r="Q29" s="28"/>
      <c r="R29" s="28"/>
      <c r="S29" s="30">
        <f t="shared" si="12"/>
        <v>0</v>
      </c>
      <c r="T29" s="31">
        <f t="shared" si="13"/>
        <v>0</v>
      </c>
      <c r="U29" s="29" t="str">
        <f>IF(D29="", "", VLOOKUP(D29, リスト①!$B$2:$E$49, 3, FALSE))</f>
        <v/>
      </c>
      <c r="V29" s="28"/>
      <c r="W29" s="28"/>
      <c r="X29" s="28"/>
      <c r="Y29" s="28"/>
      <c r="Z29" s="28"/>
      <c r="AA29" s="28"/>
      <c r="AB29" s="30">
        <f t="shared" si="1"/>
        <v>0</v>
      </c>
      <c r="AC29" s="31">
        <f t="shared" si="4"/>
        <v>0</v>
      </c>
      <c r="AD29" s="29" t="str">
        <f>IF(D29="", "", VLOOKUP(D29, リスト①!$B$2:$E$49, 4, FALSE))</f>
        <v/>
      </c>
      <c r="AE29" s="28"/>
      <c r="AF29" s="28"/>
      <c r="AG29" s="28"/>
      <c r="AH29" s="28"/>
      <c r="AI29" s="28"/>
      <c r="AJ29" s="28"/>
      <c r="AK29" s="30">
        <f t="shared" si="2"/>
        <v>0</v>
      </c>
      <c r="AL29" s="31">
        <f t="shared" si="5"/>
        <v>0</v>
      </c>
      <c r="AM29" s="32">
        <f t="shared" si="6"/>
        <v>0</v>
      </c>
      <c r="AN29" s="33">
        <f t="shared" si="6"/>
        <v>0</v>
      </c>
      <c r="AO29" s="34"/>
      <c r="AP29" s="35"/>
      <c r="AQ29" s="35"/>
      <c r="AR29" s="34"/>
      <c r="AS29" s="28"/>
      <c r="AT29" s="28"/>
      <c r="AU29" s="34"/>
      <c r="AV29" s="28"/>
      <c r="AW29" s="43"/>
      <c r="AX29" s="38" t="str">
        <f>IFERROR(VLOOKUP(D29,リスト①!$B$2:$F$36,5, FALSE), "")</f>
        <v/>
      </c>
      <c r="AY29" s="39"/>
      <c r="AZ29" s="40" t="str" cm="1">
        <f t="array" ref="AZ29">IF(ISBLANK(D29),"",IF(ISNUMBER(MATCH(D29,リスト①!$B$37:$B$49,0)),IF(COUNTIF(F29:K29,"〇")&gt;1,"error",INDEX(リスト①!$B$37:$N$49,MATCH(D29,リスト①!$B$37:$B$49,0),IF(COUNTIF(F29:K29,"〇")=0,5,MATCH("〇",F29:K29,0)+4))),AX29*AY29))</f>
        <v/>
      </c>
      <c r="BA29" s="41">
        <f t="shared" si="7"/>
        <v>0</v>
      </c>
      <c r="BB29" s="41">
        <f t="shared" si="8"/>
        <v>0</v>
      </c>
      <c r="BC29" s="41">
        <f t="shared" si="14"/>
        <v>0</v>
      </c>
      <c r="BD29" s="41">
        <f t="shared" si="10"/>
        <v>0</v>
      </c>
      <c r="BE29" s="41">
        <f t="shared" si="11"/>
        <v>0</v>
      </c>
    </row>
    <row r="30" spans="2:57" ht="30" customHeight="1">
      <c r="B30" s="25"/>
      <c r="C30" s="36"/>
      <c r="D30" s="36"/>
      <c r="E30" s="42"/>
      <c r="F30" s="28"/>
      <c r="G30" s="28"/>
      <c r="H30" s="28"/>
      <c r="I30" s="28"/>
      <c r="J30" s="28"/>
      <c r="K30" s="28"/>
      <c r="L30" s="29" t="str">
        <f>IF(D30="", "", IF(COUNTIF(リスト①!$B$2:$E$49, D30)&gt;=1, "光熱費", ""))</f>
        <v/>
      </c>
      <c r="M30" s="28"/>
      <c r="N30" s="28"/>
      <c r="O30" s="28"/>
      <c r="P30" s="28"/>
      <c r="Q30" s="28"/>
      <c r="R30" s="28"/>
      <c r="S30" s="30">
        <f t="shared" si="12"/>
        <v>0</v>
      </c>
      <c r="T30" s="31">
        <f t="shared" si="13"/>
        <v>0</v>
      </c>
      <c r="U30" s="29" t="str">
        <f>IF(D30="", "", VLOOKUP(D30, リスト①!$B$2:$E$49, 3, FALSE))</f>
        <v/>
      </c>
      <c r="V30" s="28"/>
      <c r="W30" s="28"/>
      <c r="X30" s="28"/>
      <c r="Y30" s="28"/>
      <c r="Z30" s="28"/>
      <c r="AA30" s="28"/>
      <c r="AB30" s="30">
        <f t="shared" si="1"/>
        <v>0</v>
      </c>
      <c r="AC30" s="31">
        <f t="shared" si="4"/>
        <v>0</v>
      </c>
      <c r="AD30" s="29" t="str">
        <f>IF(D30="", "", VLOOKUP(D30, リスト①!$B$2:$E$49, 4, FALSE))</f>
        <v/>
      </c>
      <c r="AE30" s="28"/>
      <c r="AF30" s="28"/>
      <c r="AG30" s="28"/>
      <c r="AH30" s="28"/>
      <c r="AI30" s="28"/>
      <c r="AJ30" s="28"/>
      <c r="AK30" s="30">
        <f t="shared" si="2"/>
        <v>0</v>
      </c>
      <c r="AL30" s="31">
        <f t="shared" si="5"/>
        <v>0</v>
      </c>
      <c r="AM30" s="32">
        <f t="shared" si="6"/>
        <v>0</v>
      </c>
      <c r="AN30" s="33">
        <f t="shared" si="6"/>
        <v>0</v>
      </c>
      <c r="AO30" s="34"/>
      <c r="AP30" s="35"/>
      <c r="AQ30" s="35"/>
      <c r="AR30" s="34"/>
      <c r="AS30" s="28"/>
      <c r="AT30" s="28"/>
      <c r="AU30" s="34"/>
      <c r="AV30" s="28"/>
      <c r="AW30" s="43"/>
      <c r="AX30" s="38" t="str">
        <f>IFERROR(VLOOKUP(D30,リスト①!$B$2:$F$36,5, FALSE), "")</f>
        <v/>
      </c>
      <c r="AY30" s="39"/>
      <c r="AZ30" s="40" t="str" cm="1">
        <f t="array" ref="AZ30">IF(ISBLANK(D30),"",IF(ISNUMBER(MATCH(D30,リスト①!$B$37:$B$49,0)),IF(COUNTIF(F30:K30,"〇")&gt;1,"error",INDEX(リスト①!$B$37:$N$49,MATCH(D30,リスト①!$B$37:$B$49,0),IF(COUNTIF(F30:K30,"〇")=0,5,MATCH("〇",F30:K30,0)+4))),AX30*AY30))</f>
        <v/>
      </c>
      <c r="BA30" s="41">
        <f t="shared" si="7"/>
        <v>0</v>
      </c>
      <c r="BB30" s="41">
        <f t="shared" si="8"/>
        <v>0</v>
      </c>
      <c r="BC30" s="41">
        <f t="shared" si="14"/>
        <v>0</v>
      </c>
      <c r="BD30" s="41">
        <f t="shared" si="10"/>
        <v>0</v>
      </c>
      <c r="BE30" s="41">
        <f t="shared" si="11"/>
        <v>0</v>
      </c>
    </row>
    <row r="31" spans="2:57" ht="30" customHeight="1">
      <c r="B31" s="25"/>
      <c r="C31" s="36"/>
      <c r="D31" s="36"/>
      <c r="E31" s="42"/>
      <c r="F31" s="28"/>
      <c r="G31" s="28"/>
      <c r="H31" s="28"/>
      <c r="I31" s="28"/>
      <c r="J31" s="28"/>
      <c r="K31" s="28"/>
      <c r="L31" s="29" t="str">
        <f>IF(D31="", "", IF(COUNTIF(リスト①!$B$2:$E$49, D31)&gt;=1, "光熱費", ""))</f>
        <v/>
      </c>
      <c r="M31" s="28"/>
      <c r="N31" s="28"/>
      <c r="O31" s="28"/>
      <c r="P31" s="28"/>
      <c r="Q31" s="28"/>
      <c r="R31" s="28"/>
      <c r="S31" s="30">
        <f t="shared" si="12"/>
        <v>0</v>
      </c>
      <c r="T31" s="31">
        <f t="shared" si="13"/>
        <v>0</v>
      </c>
      <c r="U31" s="29" t="str">
        <f>IF(D31="", "", VLOOKUP(D31, リスト①!$B$2:$E$49, 3, FALSE))</f>
        <v/>
      </c>
      <c r="V31" s="28"/>
      <c r="W31" s="28"/>
      <c r="X31" s="28"/>
      <c r="Y31" s="28"/>
      <c r="Z31" s="28"/>
      <c r="AA31" s="28"/>
      <c r="AB31" s="30">
        <f t="shared" si="1"/>
        <v>0</v>
      </c>
      <c r="AC31" s="31">
        <f t="shared" si="4"/>
        <v>0</v>
      </c>
      <c r="AD31" s="29" t="str">
        <f>IF(D31="", "", VLOOKUP(D31, リスト①!$B$2:$E$49, 4, FALSE))</f>
        <v/>
      </c>
      <c r="AE31" s="28"/>
      <c r="AF31" s="28"/>
      <c r="AG31" s="28"/>
      <c r="AH31" s="28"/>
      <c r="AI31" s="28"/>
      <c r="AJ31" s="28"/>
      <c r="AK31" s="30">
        <f t="shared" si="2"/>
        <v>0</v>
      </c>
      <c r="AL31" s="31">
        <f t="shared" si="5"/>
        <v>0</v>
      </c>
      <c r="AM31" s="32">
        <f t="shared" si="6"/>
        <v>0</v>
      </c>
      <c r="AN31" s="33">
        <f t="shared" si="6"/>
        <v>0</v>
      </c>
      <c r="AO31" s="34"/>
      <c r="AP31" s="35"/>
      <c r="AQ31" s="35"/>
      <c r="AR31" s="34"/>
      <c r="AS31" s="28"/>
      <c r="AT31" s="28"/>
      <c r="AU31" s="34"/>
      <c r="AV31" s="28"/>
      <c r="AW31" s="43"/>
      <c r="AX31" s="38" t="str">
        <f>IFERROR(VLOOKUP(D31,リスト①!$B$2:$F$36,5, FALSE), "")</f>
        <v/>
      </c>
      <c r="AY31" s="39"/>
      <c r="AZ31" s="40" t="str" cm="1">
        <f t="array" ref="AZ31">IF(ISBLANK(D31),"",IF(ISNUMBER(MATCH(D31,リスト①!$B$37:$B$49,0)),IF(COUNTIF(F31:K31,"〇")&gt;1,"error",INDEX(リスト①!$B$37:$N$49,MATCH(D31,リスト①!$B$37:$B$49,0),IF(COUNTIF(F31:K31,"〇")=0,5,MATCH("〇",F31:K31,0)+4))),AX31*AY31))</f>
        <v/>
      </c>
      <c r="BA31" s="41">
        <f t="shared" si="7"/>
        <v>0</v>
      </c>
      <c r="BB31" s="41">
        <f t="shared" si="8"/>
        <v>0</v>
      </c>
      <c r="BC31" s="41">
        <f t="shared" si="14"/>
        <v>0</v>
      </c>
      <c r="BD31" s="41">
        <f t="shared" si="10"/>
        <v>0</v>
      </c>
      <c r="BE31" s="41">
        <f t="shared" si="11"/>
        <v>0</v>
      </c>
    </row>
    <row r="32" spans="2:57" ht="30" customHeight="1">
      <c r="B32" s="25"/>
      <c r="C32" s="36"/>
      <c r="D32" s="36"/>
      <c r="E32" s="42"/>
      <c r="F32" s="28"/>
      <c r="G32" s="28"/>
      <c r="H32" s="28"/>
      <c r="I32" s="28"/>
      <c r="J32" s="28"/>
      <c r="K32" s="28"/>
      <c r="L32" s="29" t="str">
        <f>IF(D32="", "", IF(COUNTIF(リスト①!$B$2:$E$49, D32)&gt;=1, "光熱費", ""))</f>
        <v/>
      </c>
      <c r="M32" s="28"/>
      <c r="N32" s="28"/>
      <c r="O32" s="28"/>
      <c r="P32" s="28"/>
      <c r="Q32" s="28"/>
      <c r="R32" s="28"/>
      <c r="S32" s="30">
        <f t="shared" si="12"/>
        <v>0</v>
      </c>
      <c r="T32" s="31">
        <f t="shared" si="13"/>
        <v>0</v>
      </c>
      <c r="U32" s="29" t="str">
        <f>IF(D32="", "", VLOOKUP(D32, リスト①!$B$2:$E$49, 3, FALSE))</f>
        <v/>
      </c>
      <c r="V32" s="28"/>
      <c r="W32" s="28"/>
      <c r="X32" s="28"/>
      <c r="Y32" s="28"/>
      <c r="Z32" s="28"/>
      <c r="AA32" s="28"/>
      <c r="AB32" s="30">
        <f t="shared" si="1"/>
        <v>0</v>
      </c>
      <c r="AC32" s="31">
        <f t="shared" si="4"/>
        <v>0</v>
      </c>
      <c r="AD32" s="29" t="str">
        <f>IF(D32="", "", VLOOKUP(D32, リスト①!$B$2:$E$49, 4, FALSE))</f>
        <v/>
      </c>
      <c r="AE32" s="28"/>
      <c r="AF32" s="28"/>
      <c r="AG32" s="28"/>
      <c r="AH32" s="28"/>
      <c r="AI32" s="28"/>
      <c r="AJ32" s="28"/>
      <c r="AK32" s="30">
        <f t="shared" si="2"/>
        <v>0</v>
      </c>
      <c r="AL32" s="31">
        <f t="shared" si="5"/>
        <v>0</v>
      </c>
      <c r="AM32" s="32">
        <f t="shared" si="6"/>
        <v>0</v>
      </c>
      <c r="AN32" s="33">
        <f t="shared" si="6"/>
        <v>0</v>
      </c>
      <c r="AO32" s="34"/>
      <c r="AP32" s="35"/>
      <c r="AQ32" s="35"/>
      <c r="AR32" s="34"/>
      <c r="AS32" s="28"/>
      <c r="AT32" s="28"/>
      <c r="AU32" s="34"/>
      <c r="AV32" s="28"/>
      <c r="AW32" s="43"/>
      <c r="AX32" s="38" t="str">
        <f>IFERROR(VLOOKUP(D32,リスト①!$B$2:$F$36,5, FALSE), "")</f>
        <v/>
      </c>
      <c r="AY32" s="39"/>
      <c r="AZ32" s="40" t="str" cm="1">
        <f t="array" ref="AZ32">IF(ISBLANK(D32),"",IF(ISNUMBER(MATCH(D32,リスト①!$B$37:$B$49,0)),IF(COUNTIF(F32:K32,"〇")&gt;1,"error",INDEX(リスト①!$B$37:$N$49,MATCH(D32,リスト①!$B$37:$B$49,0),IF(COUNTIF(F32:K32,"〇")=0,5,MATCH("〇",F32:K32,0)+4))),AX32*AY32))</f>
        <v/>
      </c>
      <c r="BA32" s="41">
        <f t="shared" si="7"/>
        <v>0</v>
      </c>
      <c r="BB32" s="41">
        <f t="shared" si="8"/>
        <v>0</v>
      </c>
      <c r="BC32" s="41">
        <f t="shared" si="14"/>
        <v>0</v>
      </c>
      <c r="BD32" s="41">
        <f t="shared" si="10"/>
        <v>0</v>
      </c>
      <c r="BE32" s="41">
        <f t="shared" si="11"/>
        <v>0</v>
      </c>
    </row>
    <row r="33" spans="2:57" ht="30" customHeight="1">
      <c r="B33" s="25"/>
      <c r="C33" s="36"/>
      <c r="D33" s="36"/>
      <c r="E33" s="42"/>
      <c r="F33" s="28"/>
      <c r="G33" s="28"/>
      <c r="H33" s="28"/>
      <c r="I33" s="28"/>
      <c r="J33" s="28"/>
      <c r="K33" s="28"/>
      <c r="L33" s="29" t="str">
        <f>IF(D33="", "", IF(COUNTIF(リスト①!$B$2:$E$49, D33)&gt;=1, "光熱費", ""))</f>
        <v/>
      </c>
      <c r="M33" s="28"/>
      <c r="N33" s="28"/>
      <c r="O33" s="28"/>
      <c r="P33" s="28"/>
      <c r="Q33" s="28"/>
      <c r="R33" s="28"/>
      <c r="S33" s="30">
        <f t="shared" si="12"/>
        <v>0</v>
      </c>
      <c r="T33" s="31">
        <f t="shared" si="13"/>
        <v>0</v>
      </c>
      <c r="U33" s="29" t="str">
        <f>IF(D33="", "", VLOOKUP(D33, リスト①!$B$2:$E$49, 3, FALSE))</f>
        <v/>
      </c>
      <c r="V33" s="28"/>
      <c r="W33" s="28"/>
      <c r="X33" s="28"/>
      <c r="Y33" s="28"/>
      <c r="Z33" s="28"/>
      <c r="AA33" s="28"/>
      <c r="AB33" s="30">
        <f t="shared" si="1"/>
        <v>0</v>
      </c>
      <c r="AC33" s="31">
        <f t="shared" si="4"/>
        <v>0</v>
      </c>
      <c r="AD33" s="29" t="str">
        <f>IF(D33="", "", VLOOKUP(D33, リスト①!$B$2:$E$49, 4, FALSE))</f>
        <v/>
      </c>
      <c r="AE33" s="28"/>
      <c r="AF33" s="28"/>
      <c r="AG33" s="28"/>
      <c r="AH33" s="28"/>
      <c r="AI33" s="28"/>
      <c r="AJ33" s="28"/>
      <c r="AK33" s="30">
        <f t="shared" si="2"/>
        <v>0</v>
      </c>
      <c r="AL33" s="31">
        <f t="shared" si="5"/>
        <v>0</v>
      </c>
      <c r="AM33" s="32">
        <f t="shared" si="6"/>
        <v>0</v>
      </c>
      <c r="AN33" s="33">
        <f t="shared" si="6"/>
        <v>0</v>
      </c>
      <c r="AO33" s="34"/>
      <c r="AP33" s="35"/>
      <c r="AQ33" s="35"/>
      <c r="AR33" s="34"/>
      <c r="AS33" s="28"/>
      <c r="AT33" s="28"/>
      <c r="AU33" s="34"/>
      <c r="AV33" s="28"/>
      <c r="AW33" s="43"/>
      <c r="AX33" s="38" t="str">
        <f>IFERROR(VLOOKUP(D33,リスト①!$B$2:$F$36,5, FALSE), "")</f>
        <v/>
      </c>
      <c r="AY33" s="39"/>
      <c r="AZ33" s="40" t="str" cm="1">
        <f t="array" ref="AZ33">IF(ISBLANK(D33),"",IF(ISNUMBER(MATCH(D33,リスト①!$B$37:$B$49,0)),IF(COUNTIF(F33:K33,"〇")&gt;1,"error",INDEX(リスト①!$B$37:$N$49,MATCH(D33,リスト①!$B$37:$B$49,0),IF(COUNTIF(F33:K33,"〇")=0,5,MATCH("〇",F33:K33,0)+4))),AX33*AY33))</f>
        <v/>
      </c>
      <c r="BA33" s="41">
        <f t="shared" si="7"/>
        <v>0</v>
      </c>
      <c r="BB33" s="41">
        <f t="shared" si="8"/>
        <v>0</v>
      </c>
      <c r="BC33" s="41">
        <f t="shared" si="14"/>
        <v>0</v>
      </c>
      <c r="BD33" s="41">
        <f t="shared" si="10"/>
        <v>0</v>
      </c>
      <c r="BE33" s="41">
        <f t="shared" si="11"/>
        <v>0</v>
      </c>
    </row>
    <row r="34" spans="2:57" ht="30" customHeight="1">
      <c r="B34" s="25"/>
      <c r="C34" s="36"/>
      <c r="D34" s="36"/>
      <c r="E34" s="42"/>
      <c r="F34" s="28"/>
      <c r="G34" s="28"/>
      <c r="H34" s="28"/>
      <c r="I34" s="28"/>
      <c r="J34" s="28"/>
      <c r="K34" s="28"/>
      <c r="L34" s="29" t="str">
        <f>IF(D34="", "", IF(COUNTIF(リスト①!$B$2:$E$49, D34)&gt;=1, "光熱費", ""))</f>
        <v/>
      </c>
      <c r="M34" s="28"/>
      <c r="N34" s="28"/>
      <c r="O34" s="28"/>
      <c r="P34" s="28"/>
      <c r="Q34" s="28"/>
      <c r="R34" s="28"/>
      <c r="S34" s="30">
        <f t="shared" si="12"/>
        <v>0</v>
      </c>
      <c r="T34" s="31">
        <f t="shared" si="13"/>
        <v>0</v>
      </c>
      <c r="U34" s="29" t="str">
        <f>IF(D34="", "", VLOOKUP(D34, リスト①!$B$2:$E$49, 3, FALSE))</f>
        <v/>
      </c>
      <c r="V34" s="28"/>
      <c r="W34" s="28"/>
      <c r="X34" s="28"/>
      <c r="Y34" s="28"/>
      <c r="Z34" s="28"/>
      <c r="AA34" s="28"/>
      <c r="AB34" s="30">
        <f t="shared" si="1"/>
        <v>0</v>
      </c>
      <c r="AC34" s="31">
        <f t="shared" si="4"/>
        <v>0</v>
      </c>
      <c r="AD34" s="29" t="str">
        <f>IF(D34="", "", VLOOKUP(D34, リスト①!$B$2:$E$49, 4, FALSE))</f>
        <v/>
      </c>
      <c r="AE34" s="28"/>
      <c r="AF34" s="28"/>
      <c r="AG34" s="28"/>
      <c r="AH34" s="28"/>
      <c r="AI34" s="28"/>
      <c r="AJ34" s="28"/>
      <c r="AK34" s="30">
        <f t="shared" si="2"/>
        <v>0</v>
      </c>
      <c r="AL34" s="31">
        <f t="shared" si="5"/>
        <v>0</v>
      </c>
      <c r="AM34" s="32">
        <f t="shared" si="6"/>
        <v>0</v>
      </c>
      <c r="AN34" s="33">
        <f t="shared" si="6"/>
        <v>0</v>
      </c>
      <c r="AO34" s="34"/>
      <c r="AP34" s="35"/>
      <c r="AQ34" s="35"/>
      <c r="AR34" s="34"/>
      <c r="AS34" s="28"/>
      <c r="AT34" s="28"/>
      <c r="AU34" s="34"/>
      <c r="AV34" s="28"/>
      <c r="AW34" s="43"/>
      <c r="AX34" s="38" t="str">
        <f>IFERROR(VLOOKUP(D34,リスト①!$B$2:$F$36,5, FALSE), "")</f>
        <v/>
      </c>
      <c r="AY34" s="39"/>
      <c r="AZ34" s="40" t="str" cm="1">
        <f t="array" ref="AZ34">IF(ISBLANK(D34),"",IF(ISNUMBER(MATCH(D34,リスト①!$B$37:$B$49,0)),IF(COUNTIF(F34:K34,"〇")&gt;1,"error",INDEX(リスト①!$B$37:$N$49,MATCH(D34,リスト①!$B$37:$B$49,0),IF(COUNTIF(F34:K34,"〇")=0,5,MATCH("〇",F34:K34,0)+4))),AX34*AY34))</f>
        <v/>
      </c>
      <c r="BA34" s="41">
        <f t="shared" si="7"/>
        <v>0</v>
      </c>
      <c r="BB34" s="41">
        <f t="shared" si="8"/>
        <v>0</v>
      </c>
      <c r="BC34" s="41">
        <f t="shared" si="14"/>
        <v>0</v>
      </c>
      <c r="BD34" s="41">
        <f t="shared" si="10"/>
        <v>0</v>
      </c>
      <c r="BE34" s="41">
        <f t="shared" si="11"/>
        <v>0</v>
      </c>
    </row>
    <row r="35" spans="2:57" ht="30" customHeight="1">
      <c r="B35" s="25"/>
      <c r="C35" s="36"/>
      <c r="D35" s="36"/>
      <c r="E35" s="42"/>
      <c r="F35" s="28"/>
      <c r="G35" s="28"/>
      <c r="H35" s="28"/>
      <c r="I35" s="28"/>
      <c r="J35" s="28"/>
      <c r="K35" s="28"/>
      <c r="L35" s="29" t="str">
        <f>IF(D35="", "", IF(COUNTIF(リスト①!$B$2:$E$49, D35)&gt;=1, "光熱費", ""))</f>
        <v/>
      </c>
      <c r="M35" s="28"/>
      <c r="N35" s="28"/>
      <c r="O35" s="28"/>
      <c r="P35" s="28"/>
      <c r="Q35" s="28"/>
      <c r="R35" s="28"/>
      <c r="S35" s="30">
        <f t="shared" si="12"/>
        <v>0</v>
      </c>
      <c r="T35" s="31">
        <f t="shared" si="13"/>
        <v>0</v>
      </c>
      <c r="U35" s="29" t="str">
        <f>IF(D35="", "", VLOOKUP(D35, リスト①!$B$2:$E$49, 3, FALSE))</f>
        <v/>
      </c>
      <c r="V35" s="28"/>
      <c r="W35" s="28"/>
      <c r="X35" s="28"/>
      <c r="Y35" s="28"/>
      <c r="Z35" s="28"/>
      <c r="AA35" s="28"/>
      <c r="AB35" s="30">
        <f t="shared" si="1"/>
        <v>0</v>
      </c>
      <c r="AC35" s="31">
        <f t="shared" si="4"/>
        <v>0</v>
      </c>
      <c r="AD35" s="29" t="str">
        <f>IF(D35="", "", VLOOKUP(D35, リスト①!$B$2:$E$49, 4, FALSE))</f>
        <v/>
      </c>
      <c r="AE35" s="28"/>
      <c r="AF35" s="28"/>
      <c r="AG35" s="28"/>
      <c r="AH35" s="28"/>
      <c r="AI35" s="28"/>
      <c r="AJ35" s="28"/>
      <c r="AK35" s="30">
        <f t="shared" si="2"/>
        <v>0</v>
      </c>
      <c r="AL35" s="31">
        <f t="shared" si="5"/>
        <v>0</v>
      </c>
      <c r="AM35" s="32">
        <f t="shared" si="6"/>
        <v>0</v>
      </c>
      <c r="AN35" s="33">
        <f t="shared" si="6"/>
        <v>0</v>
      </c>
      <c r="AO35" s="34"/>
      <c r="AP35" s="35"/>
      <c r="AQ35" s="35"/>
      <c r="AR35" s="34"/>
      <c r="AS35" s="28"/>
      <c r="AT35" s="28"/>
      <c r="AU35" s="34"/>
      <c r="AV35" s="28"/>
      <c r="AW35" s="43"/>
      <c r="AX35" s="38" t="str">
        <f>IFERROR(VLOOKUP(D35,リスト①!$B$2:$F$36,5, FALSE), "")</f>
        <v/>
      </c>
      <c r="AY35" s="39"/>
      <c r="AZ35" s="40" t="str" cm="1">
        <f t="array" ref="AZ35">IF(ISBLANK(D35),"",IF(ISNUMBER(MATCH(D35,リスト①!$B$37:$B$49,0)),IF(COUNTIF(F35:K35,"〇")&gt;1,"error",INDEX(リスト①!$B$37:$N$49,MATCH(D35,リスト①!$B$37:$B$49,0),IF(COUNTIF(F35:K35,"〇")=0,5,MATCH("〇",F35:K35,0)+4))),AX35*AY35))</f>
        <v/>
      </c>
      <c r="BA35" s="41">
        <f t="shared" si="7"/>
        <v>0</v>
      </c>
      <c r="BB35" s="41">
        <f t="shared" si="8"/>
        <v>0</v>
      </c>
      <c r="BC35" s="41">
        <f t="shared" si="14"/>
        <v>0</v>
      </c>
      <c r="BD35" s="41">
        <f t="shared" si="10"/>
        <v>0</v>
      </c>
      <c r="BE35" s="41">
        <f t="shared" si="11"/>
        <v>0</v>
      </c>
    </row>
    <row r="36" spans="2:57" ht="30" customHeight="1">
      <c r="B36" s="25"/>
      <c r="C36" s="36"/>
      <c r="D36" s="36"/>
      <c r="E36" s="42"/>
      <c r="F36" s="28"/>
      <c r="G36" s="28"/>
      <c r="H36" s="28"/>
      <c r="I36" s="28"/>
      <c r="J36" s="28"/>
      <c r="K36" s="28"/>
      <c r="L36" s="29" t="str">
        <f>IF(D36="", "", IF(COUNTIF(リスト①!$B$2:$E$49, D36)&gt;=1, "光熱費", ""))</f>
        <v/>
      </c>
      <c r="M36" s="28"/>
      <c r="N36" s="28"/>
      <c r="O36" s="28"/>
      <c r="P36" s="28"/>
      <c r="Q36" s="28"/>
      <c r="R36" s="28"/>
      <c r="S36" s="30">
        <f t="shared" si="12"/>
        <v>0</v>
      </c>
      <c r="T36" s="31">
        <f t="shared" si="13"/>
        <v>0</v>
      </c>
      <c r="U36" s="29" t="str">
        <f>IF(D36="", "", VLOOKUP(D36, リスト①!$B$2:$E$49, 3, FALSE))</f>
        <v/>
      </c>
      <c r="V36" s="28"/>
      <c r="W36" s="28"/>
      <c r="X36" s="28"/>
      <c r="Y36" s="28"/>
      <c r="Z36" s="28"/>
      <c r="AA36" s="28"/>
      <c r="AB36" s="30">
        <f t="shared" si="1"/>
        <v>0</v>
      </c>
      <c r="AC36" s="31">
        <f t="shared" si="4"/>
        <v>0</v>
      </c>
      <c r="AD36" s="29" t="str">
        <f>IF(D36="", "", VLOOKUP(D36, リスト①!$B$2:$E$49, 4, FALSE))</f>
        <v/>
      </c>
      <c r="AE36" s="28"/>
      <c r="AF36" s="28"/>
      <c r="AG36" s="28"/>
      <c r="AH36" s="28"/>
      <c r="AI36" s="28"/>
      <c r="AJ36" s="28"/>
      <c r="AK36" s="30">
        <f t="shared" si="2"/>
        <v>0</v>
      </c>
      <c r="AL36" s="31">
        <f t="shared" si="5"/>
        <v>0</v>
      </c>
      <c r="AM36" s="32">
        <f t="shared" si="6"/>
        <v>0</v>
      </c>
      <c r="AN36" s="33">
        <f t="shared" si="6"/>
        <v>0</v>
      </c>
      <c r="AO36" s="34"/>
      <c r="AP36" s="35"/>
      <c r="AQ36" s="35"/>
      <c r="AR36" s="34"/>
      <c r="AS36" s="28"/>
      <c r="AT36" s="28"/>
      <c r="AU36" s="34"/>
      <c r="AV36" s="28"/>
      <c r="AW36" s="43"/>
      <c r="AX36" s="38" t="str">
        <f>IFERROR(VLOOKUP(D36,リスト①!$B$2:$F$36,5, FALSE), "")</f>
        <v/>
      </c>
      <c r="AY36" s="39"/>
      <c r="AZ36" s="40" t="str" cm="1">
        <f t="array" ref="AZ36">IF(ISBLANK(D36),"",IF(ISNUMBER(MATCH(D36,リスト①!$B$37:$B$49,0)),IF(COUNTIF(F36:K36,"〇")&gt;1,"error",INDEX(リスト①!$B$37:$N$49,MATCH(D36,リスト①!$B$37:$B$49,0),IF(COUNTIF(F36:K36,"〇")=0,5,MATCH("〇",F36:K36,0)+4))),AX36*AY36))</f>
        <v/>
      </c>
      <c r="BA36" s="41">
        <f t="shared" si="7"/>
        <v>0</v>
      </c>
      <c r="BB36" s="41">
        <f t="shared" si="8"/>
        <v>0</v>
      </c>
      <c r="BC36" s="41">
        <f t="shared" si="14"/>
        <v>0</v>
      </c>
      <c r="BD36" s="41">
        <f t="shared" si="10"/>
        <v>0</v>
      </c>
      <c r="BE36" s="41">
        <f t="shared" si="11"/>
        <v>0</v>
      </c>
    </row>
    <row r="37" spans="2:57" ht="30" customHeight="1">
      <c r="B37" s="25"/>
      <c r="C37" s="36"/>
      <c r="D37" s="36"/>
      <c r="E37" s="42"/>
      <c r="F37" s="28"/>
      <c r="G37" s="28"/>
      <c r="H37" s="28"/>
      <c r="I37" s="28"/>
      <c r="J37" s="28"/>
      <c r="K37" s="28"/>
      <c r="L37" s="29" t="str">
        <f>IF(D37="", "", IF(COUNTIF(リスト①!$B$2:$E$49, D37)&gt;=1, "光熱費", ""))</f>
        <v/>
      </c>
      <c r="M37" s="28"/>
      <c r="N37" s="28"/>
      <c r="O37" s="28"/>
      <c r="P37" s="28"/>
      <c r="Q37" s="28"/>
      <c r="R37" s="28"/>
      <c r="S37" s="30">
        <f t="shared" si="12"/>
        <v>0</v>
      </c>
      <c r="T37" s="31">
        <f t="shared" si="13"/>
        <v>0</v>
      </c>
      <c r="U37" s="29" t="str">
        <f>IF(D37="", "", VLOOKUP(D37, リスト①!$B$2:$E$49, 3, FALSE))</f>
        <v/>
      </c>
      <c r="V37" s="28"/>
      <c r="W37" s="28"/>
      <c r="X37" s="28"/>
      <c r="Y37" s="28"/>
      <c r="Z37" s="28"/>
      <c r="AA37" s="28"/>
      <c r="AB37" s="30">
        <f t="shared" si="1"/>
        <v>0</v>
      </c>
      <c r="AC37" s="31">
        <f t="shared" si="4"/>
        <v>0</v>
      </c>
      <c r="AD37" s="29" t="str">
        <f>IF(D37="", "", VLOOKUP(D37, リスト①!$B$2:$E$49, 4, FALSE))</f>
        <v/>
      </c>
      <c r="AE37" s="28"/>
      <c r="AF37" s="28"/>
      <c r="AG37" s="28"/>
      <c r="AH37" s="28"/>
      <c r="AI37" s="28"/>
      <c r="AJ37" s="28"/>
      <c r="AK37" s="30">
        <f t="shared" si="2"/>
        <v>0</v>
      </c>
      <c r="AL37" s="31">
        <f t="shared" si="5"/>
        <v>0</v>
      </c>
      <c r="AM37" s="32">
        <f t="shared" si="6"/>
        <v>0</v>
      </c>
      <c r="AN37" s="33">
        <f t="shared" si="6"/>
        <v>0</v>
      </c>
      <c r="AO37" s="34"/>
      <c r="AP37" s="35"/>
      <c r="AQ37" s="35"/>
      <c r="AR37" s="34"/>
      <c r="AS37" s="28"/>
      <c r="AT37" s="28"/>
      <c r="AU37" s="34"/>
      <c r="AV37" s="28"/>
      <c r="AW37" s="43"/>
      <c r="AX37" s="38" t="str">
        <f>IFERROR(VLOOKUP(D37,リスト①!$B$2:$F$36,5, FALSE), "")</f>
        <v/>
      </c>
      <c r="AY37" s="39"/>
      <c r="AZ37" s="40" t="str" cm="1">
        <f t="array" ref="AZ37">IF(ISBLANK(D37),"",IF(ISNUMBER(MATCH(D37,リスト①!$B$37:$B$49,0)),IF(COUNTIF(F37:K37,"〇")&gt;1,"error",INDEX(リスト①!$B$37:$N$49,MATCH(D37,リスト①!$B$37:$B$49,0),IF(COUNTIF(F37:K37,"〇")=0,5,MATCH("〇",F37:K37,0)+4))),AX37*AY37))</f>
        <v/>
      </c>
      <c r="BA37" s="41">
        <f t="shared" si="7"/>
        <v>0</v>
      </c>
      <c r="BB37" s="41">
        <f t="shared" si="8"/>
        <v>0</v>
      </c>
      <c r="BC37" s="41">
        <f t="shared" si="14"/>
        <v>0</v>
      </c>
      <c r="BD37" s="41">
        <f t="shared" si="10"/>
        <v>0</v>
      </c>
      <c r="BE37" s="41">
        <f t="shared" si="11"/>
        <v>0</v>
      </c>
    </row>
    <row r="38" spans="2:57" ht="30" customHeight="1">
      <c r="B38" s="25"/>
      <c r="C38" s="36"/>
      <c r="D38" s="36"/>
      <c r="E38" s="42"/>
      <c r="F38" s="28"/>
      <c r="G38" s="28"/>
      <c r="H38" s="28"/>
      <c r="I38" s="28"/>
      <c r="J38" s="28"/>
      <c r="K38" s="28"/>
      <c r="L38" s="29" t="str">
        <f>IF(D38="", "", IF(COUNTIF(リスト①!$B$2:$E$49, D38)&gt;=1, "光熱費", ""))</f>
        <v/>
      </c>
      <c r="M38" s="28"/>
      <c r="N38" s="28"/>
      <c r="O38" s="28"/>
      <c r="P38" s="28"/>
      <c r="Q38" s="28"/>
      <c r="R38" s="28"/>
      <c r="S38" s="30">
        <f t="shared" si="12"/>
        <v>0</v>
      </c>
      <c r="T38" s="31">
        <f t="shared" si="13"/>
        <v>0</v>
      </c>
      <c r="U38" s="29" t="str">
        <f>IF(D38="", "", VLOOKUP(D38, リスト①!$B$2:$E$49, 3, FALSE))</f>
        <v/>
      </c>
      <c r="V38" s="28"/>
      <c r="W38" s="28"/>
      <c r="X38" s="28"/>
      <c r="Y38" s="28"/>
      <c r="Z38" s="28"/>
      <c r="AA38" s="28"/>
      <c r="AB38" s="30">
        <f t="shared" si="1"/>
        <v>0</v>
      </c>
      <c r="AC38" s="31">
        <f t="shared" si="4"/>
        <v>0</v>
      </c>
      <c r="AD38" s="29" t="str">
        <f>IF(D38="", "", VLOOKUP(D38, リスト①!$B$2:$E$49, 4, FALSE))</f>
        <v/>
      </c>
      <c r="AE38" s="28"/>
      <c r="AF38" s="28"/>
      <c r="AG38" s="28"/>
      <c r="AH38" s="28"/>
      <c r="AI38" s="28"/>
      <c r="AJ38" s="28"/>
      <c r="AK38" s="30">
        <f t="shared" si="2"/>
        <v>0</v>
      </c>
      <c r="AL38" s="31">
        <f t="shared" si="5"/>
        <v>0</v>
      </c>
      <c r="AM38" s="32">
        <f t="shared" si="6"/>
        <v>0</v>
      </c>
      <c r="AN38" s="33">
        <f t="shared" si="6"/>
        <v>0</v>
      </c>
      <c r="AO38" s="34"/>
      <c r="AP38" s="35"/>
      <c r="AQ38" s="35"/>
      <c r="AR38" s="34"/>
      <c r="AS38" s="28"/>
      <c r="AT38" s="28"/>
      <c r="AU38" s="34"/>
      <c r="AV38" s="28"/>
      <c r="AW38" s="43"/>
      <c r="AX38" s="38" t="str">
        <f>IFERROR(VLOOKUP(D38,リスト①!$B$2:$F$36,5, FALSE), "")</f>
        <v/>
      </c>
      <c r="AY38" s="39"/>
      <c r="AZ38" s="40" t="str" cm="1">
        <f t="array" ref="AZ38">IF(ISBLANK(D38),"",IF(ISNUMBER(MATCH(D38,リスト①!$B$37:$B$49,0)),IF(COUNTIF(F38:K38,"〇")&gt;1,"error",INDEX(リスト①!$B$37:$N$49,MATCH(D38,リスト①!$B$37:$B$49,0),IF(COUNTIF(F38:K38,"〇")=0,5,MATCH("〇",F38:K38,0)+4))),AX38*AY38))</f>
        <v/>
      </c>
      <c r="BA38" s="41">
        <f t="shared" si="7"/>
        <v>0</v>
      </c>
      <c r="BB38" s="41">
        <f t="shared" si="8"/>
        <v>0</v>
      </c>
      <c r="BC38" s="41">
        <f t="shared" si="14"/>
        <v>0</v>
      </c>
      <c r="BD38" s="41">
        <f t="shared" si="10"/>
        <v>0</v>
      </c>
      <c r="BE38" s="41">
        <f t="shared" si="11"/>
        <v>0</v>
      </c>
    </row>
    <row r="39" spans="2:57" ht="30" customHeight="1">
      <c r="B39" s="25"/>
      <c r="C39" s="36"/>
      <c r="D39" s="36"/>
      <c r="E39" s="42"/>
      <c r="F39" s="28"/>
      <c r="G39" s="28"/>
      <c r="H39" s="28"/>
      <c r="I39" s="28"/>
      <c r="J39" s="28"/>
      <c r="K39" s="28"/>
      <c r="L39" s="29" t="str">
        <f>IF(D39="", "", IF(COUNTIF(リスト①!$B$2:$E$49, D39)&gt;=1, "光熱費", ""))</f>
        <v/>
      </c>
      <c r="M39" s="28"/>
      <c r="N39" s="28"/>
      <c r="O39" s="28"/>
      <c r="P39" s="28"/>
      <c r="Q39" s="28"/>
      <c r="R39" s="28"/>
      <c r="S39" s="30">
        <f t="shared" si="12"/>
        <v>0</v>
      </c>
      <c r="T39" s="31">
        <f t="shared" si="13"/>
        <v>0</v>
      </c>
      <c r="U39" s="29" t="str">
        <f>IF(D39="", "", VLOOKUP(D39, リスト①!$B$2:$E$49, 3, FALSE))</f>
        <v/>
      </c>
      <c r="V39" s="28"/>
      <c r="W39" s="28"/>
      <c r="X39" s="28"/>
      <c r="Y39" s="28"/>
      <c r="Z39" s="28"/>
      <c r="AA39" s="28"/>
      <c r="AB39" s="30">
        <f t="shared" si="1"/>
        <v>0</v>
      </c>
      <c r="AC39" s="31">
        <f t="shared" si="4"/>
        <v>0</v>
      </c>
      <c r="AD39" s="29" t="str">
        <f>IF(D39="", "", VLOOKUP(D39, リスト①!$B$2:$E$49, 4, FALSE))</f>
        <v/>
      </c>
      <c r="AE39" s="28"/>
      <c r="AF39" s="28"/>
      <c r="AG39" s="28"/>
      <c r="AH39" s="28"/>
      <c r="AI39" s="28"/>
      <c r="AJ39" s="28"/>
      <c r="AK39" s="30">
        <f t="shared" si="2"/>
        <v>0</v>
      </c>
      <c r="AL39" s="31">
        <f t="shared" si="5"/>
        <v>0</v>
      </c>
      <c r="AM39" s="32">
        <f t="shared" si="6"/>
        <v>0</v>
      </c>
      <c r="AN39" s="33">
        <f t="shared" si="6"/>
        <v>0</v>
      </c>
      <c r="AO39" s="34"/>
      <c r="AP39" s="35"/>
      <c r="AQ39" s="35"/>
      <c r="AR39" s="34"/>
      <c r="AS39" s="28"/>
      <c r="AT39" s="28"/>
      <c r="AU39" s="34"/>
      <c r="AV39" s="28"/>
      <c r="AW39" s="43"/>
      <c r="AX39" s="38" t="str">
        <f>IFERROR(VLOOKUP(D39,リスト①!$B$2:$F$36,5, FALSE), "")</f>
        <v/>
      </c>
      <c r="AY39" s="39"/>
      <c r="AZ39" s="40" t="str" cm="1">
        <f t="array" ref="AZ39">IF(ISBLANK(D39),"",IF(ISNUMBER(MATCH(D39,リスト①!$B$37:$B$49,0)),IF(COUNTIF(F39:K39,"〇")&gt;1,"error",INDEX(リスト①!$B$37:$N$49,MATCH(D39,リスト①!$B$37:$B$49,0),IF(COUNTIF(F39:K39,"〇")=0,5,MATCH("〇",F39:K39,0)+4))),AX39*AY39))</f>
        <v/>
      </c>
      <c r="BA39" s="41">
        <f t="shared" si="7"/>
        <v>0</v>
      </c>
      <c r="BB39" s="41">
        <f t="shared" si="8"/>
        <v>0</v>
      </c>
      <c r="BC39" s="41">
        <f t="shared" si="14"/>
        <v>0</v>
      </c>
      <c r="BD39" s="41">
        <f t="shared" si="10"/>
        <v>0</v>
      </c>
      <c r="BE39" s="41">
        <f t="shared" si="11"/>
        <v>0</v>
      </c>
    </row>
    <row r="40" spans="2:57" ht="30" customHeight="1">
      <c r="B40" s="25"/>
      <c r="C40" s="36"/>
      <c r="D40" s="36"/>
      <c r="E40" s="42"/>
      <c r="F40" s="28"/>
      <c r="G40" s="28"/>
      <c r="H40" s="28"/>
      <c r="I40" s="28"/>
      <c r="J40" s="28"/>
      <c r="K40" s="28"/>
      <c r="L40" s="29" t="str">
        <f>IF(D40="", "", IF(COUNTIF(リスト①!$B$2:$E$49, D40)&gt;=1, "光熱費", ""))</f>
        <v/>
      </c>
      <c r="M40" s="28"/>
      <c r="N40" s="28"/>
      <c r="O40" s="28"/>
      <c r="P40" s="28"/>
      <c r="Q40" s="28"/>
      <c r="R40" s="28"/>
      <c r="S40" s="30">
        <f t="shared" si="12"/>
        <v>0</v>
      </c>
      <c r="T40" s="31">
        <f t="shared" si="13"/>
        <v>0</v>
      </c>
      <c r="U40" s="29" t="str">
        <f>IF(D40="", "", VLOOKUP(D40, リスト①!$B$2:$E$49, 3, FALSE))</f>
        <v/>
      </c>
      <c r="V40" s="28"/>
      <c r="W40" s="28"/>
      <c r="X40" s="28"/>
      <c r="Y40" s="28"/>
      <c r="Z40" s="28"/>
      <c r="AA40" s="28"/>
      <c r="AB40" s="30">
        <f t="shared" si="1"/>
        <v>0</v>
      </c>
      <c r="AC40" s="31">
        <f t="shared" si="4"/>
        <v>0</v>
      </c>
      <c r="AD40" s="29" t="str">
        <f>IF(D40="", "", VLOOKUP(D40, リスト①!$B$2:$E$49, 4, FALSE))</f>
        <v/>
      </c>
      <c r="AE40" s="28"/>
      <c r="AF40" s="28"/>
      <c r="AG40" s="28"/>
      <c r="AH40" s="28"/>
      <c r="AI40" s="28"/>
      <c r="AJ40" s="28"/>
      <c r="AK40" s="30">
        <f t="shared" si="2"/>
        <v>0</v>
      </c>
      <c r="AL40" s="31">
        <f t="shared" si="5"/>
        <v>0</v>
      </c>
      <c r="AM40" s="32">
        <f t="shared" si="6"/>
        <v>0</v>
      </c>
      <c r="AN40" s="33">
        <f t="shared" si="6"/>
        <v>0</v>
      </c>
      <c r="AO40" s="34"/>
      <c r="AP40" s="35"/>
      <c r="AQ40" s="35"/>
      <c r="AR40" s="34"/>
      <c r="AS40" s="28"/>
      <c r="AT40" s="28"/>
      <c r="AU40" s="34"/>
      <c r="AV40" s="28"/>
      <c r="AW40" s="43"/>
      <c r="AX40" s="38" t="str">
        <f>IFERROR(VLOOKUP(D40,リスト①!$B$2:$F$36,5, FALSE), "")</f>
        <v/>
      </c>
      <c r="AY40" s="39" t="str">
        <f t="shared" ref="AY40:AY53" si="15">IF(COUNT(F40:K40)=0, "", SUM(F40:K40))</f>
        <v/>
      </c>
      <c r="AZ40" s="40" t="str" cm="1">
        <f t="array" ref="AZ40">IF(ISBLANK(D40),"",IF(ISNUMBER(MATCH(D40,リスト①!$B$37:$B$49,0)),IF(COUNTIF(F40:K40,"〇")&gt;1,"error",INDEX(リスト①!$B$37:$N$49,MATCH(D40,リスト①!$B$37:$B$49,0),IF(COUNTIF(F40:K40,"〇")=0,5,MATCH("〇",F40:K40,0)+4))),AX40*AY40))</f>
        <v/>
      </c>
      <c r="BA40" s="41">
        <f t="shared" si="7"/>
        <v>0</v>
      </c>
      <c r="BB40" s="41">
        <f t="shared" si="8"/>
        <v>0</v>
      </c>
      <c r="BC40" s="41">
        <f t="shared" si="14"/>
        <v>0</v>
      </c>
      <c r="BD40" s="41">
        <f t="shared" si="10"/>
        <v>0</v>
      </c>
      <c r="BE40" s="41">
        <f t="shared" si="11"/>
        <v>0</v>
      </c>
    </row>
    <row r="41" spans="2:57" ht="30" customHeight="1">
      <c r="B41" s="25"/>
      <c r="C41" s="36"/>
      <c r="D41" s="36"/>
      <c r="E41" s="42"/>
      <c r="F41" s="28"/>
      <c r="G41" s="28"/>
      <c r="H41" s="28"/>
      <c r="I41" s="28"/>
      <c r="J41" s="28"/>
      <c r="K41" s="28"/>
      <c r="L41" s="29" t="str">
        <f>IF(D41="", "", IF(COUNTIF(リスト①!$B$2:$E$49, D41)&gt;=1, "光熱費", ""))</f>
        <v/>
      </c>
      <c r="M41" s="28"/>
      <c r="N41" s="28"/>
      <c r="O41" s="28"/>
      <c r="P41" s="28"/>
      <c r="Q41" s="28"/>
      <c r="R41" s="28"/>
      <c r="S41" s="30">
        <f t="shared" si="12"/>
        <v>0</v>
      </c>
      <c r="T41" s="31">
        <f t="shared" si="13"/>
        <v>0</v>
      </c>
      <c r="U41" s="29" t="str">
        <f>IF(D41="", "", VLOOKUP(D41, リスト①!$B$2:$E$49, 3, FALSE))</f>
        <v/>
      </c>
      <c r="V41" s="28"/>
      <c r="W41" s="28"/>
      <c r="X41" s="28"/>
      <c r="Y41" s="28"/>
      <c r="Z41" s="28"/>
      <c r="AA41" s="28"/>
      <c r="AB41" s="30">
        <f t="shared" si="1"/>
        <v>0</v>
      </c>
      <c r="AC41" s="31">
        <f t="shared" si="4"/>
        <v>0</v>
      </c>
      <c r="AD41" s="29" t="str">
        <f>IF(D41="", "", VLOOKUP(D41, リスト①!$B$2:$E$49, 4, FALSE))</f>
        <v/>
      </c>
      <c r="AE41" s="28"/>
      <c r="AF41" s="28"/>
      <c r="AG41" s="28"/>
      <c r="AH41" s="28"/>
      <c r="AI41" s="28"/>
      <c r="AJ41" s="28"/>
      <c r="AK41" s="30">
        <f t="shared" si="2"/>
        <v>0</v>
      </c>
      <c r="AL41" s="31">
        <f t="shared" si="5"/>
        <v>0</v>
      </c>
      <c r="AM41" s="32">
        <f t="shared" si="6"/>
        <v>0</v>
      </c>
      <c r="AN41" s="33">
        <f t="shared" si="6"/>
        <v>0</v>
      </c>
      <c r="AO41" s="34"/>
      <c r="AP41" s="35"/>
      <c r="AQ41" s="35"/>
      <c r="AR41" s="34"/>
      <c r="AS41" s="28"/>
      <c r="AT41" s="28"/>
      <c r="AU41" s="34"/>
      <c r="AV41" s="28"/>
      <c r="AW41" s="43"/>
      <c r="AX41" s="38" t="str">
        <f>IFERROR(VLOOKUP(D41,リスト①!$B$2:$F$36,5, FALSE), "")</f>
        <v/>
      </c>
      <c r="AY41" s="39" t="str">
        <f t="shared" si="15"/>
        <v/>
      </c>
      <c r="AZ41" s="40" t="str" cm="1">
        <f t="array" ref="AZ41">IF(ISBLANK(D41),"",IF(ISNUMBER(MATCH(D41,リスト①!$B$37:$B$49,0)),IF(COUNTIF(F41:K41,"〇")&gt;1,"error",INDEX(リスト①!$B$37:$N$49,MATCH(D41,リスト①!$B$37:$B$49,0),IF(COUNTIF(F41:K41,"〇")=0,5,MATCH("〇",F41:K41,0)+4))),AX41*AY41))</f>
        <v/>
      </c>
      <c r="BA41" s="41">
        <f t="shared" si="7"/>
        <v>0</v>
      </c>
      <c r="BB41" s="41">
        <f t="shared" si="8"/>
        <v>0</v>
      </c>
      <c r="BC41" s="41">
        <f t="shared" si="14"/>
        <v>0</v>
      </c>
      <c r="BD41" s="41">
        <f t="shared" si="10"/>
        <v>0</v>
      </c>
      <c r="BE41" s="41">
        <f t="shared" si="11"/>
        <v>0</v>
      </c>
    </row>
    <row r="42" spans="2:57" ht="30" customHeight="1">
      <c r="B42" s="25"/>
      <c r="C42" s="36"/>
      <c r="D42" s="36"/>
      <c r="E42" s="42"/>
      <c r="F42" s="28"/>
      <c r="G42" s="28"/>
      <c r="H42" s="28"/>
      <c r="I42" s="28"/>
      <c r="J42" s="28"/>
      <c r="K42" s="28"/>
      <c r="L42" s="29" t="str">
        <f>IF(D42="", "", IF(COUNTIF(リスト①!$B$2:$E$49, D42)&gt;=1, "光熱費", ""))</f>
        <v/>
      </c>
      <c r="M42" s="28"/>
      <c r="N42" s="28"/>
      <c r="O42" s="28"/>
      <c r="P42" s="28"/>
      <c r="Q42" s="28"/>
      <c r="R42" s="28"/>
      <c r="S42" s="30">
        <f t="shared" si="12"/>
        <v>0</v>
      </c>
      <c r="T42" s="31">
        <f t="shared" si="13"/>
        <v>0</v>
      </c>
      <c r="U42" s="29" t="str">
        <f>IF(D42="", "", VLOOKUP(D42, リスト①!$B$2:$E$49, 3, FALSE))</f>
        <v/>
      </c>
      <c r="V42" s="28"/>
      <c r="W42" s="28"/>
      <c r="X42" s="28"/>
      <c r="Y42" s="28"/>
      <c r="Z42" s="28"/>
      <c r="AA42" s="28"/>
      <c r="AB42" s="30">
        <f t="shared" si="1"/>
        <v>0</v>
      </c>
      <c r="AC42" s="31">
        <f t="shared" si="4"/>
        <v>0</v>
      </c>
      <c r="AD42" s="29" t="str">
        <f>IF(D42="", "", VLOOKUP(D42, リスト①!$B$2:$E$49, 4, FALSE))</f>
        <v/>
      </c>
      <c r="AE42" s="28"/>
      <c r="AF42" s="28"/>
      <c r="AG42" s="28"/>
      <c r="AH42" s="28"/>
      <c r="AI42" s="28"/>
      <c r="AJ42" s="28"/>
      <c r="AK42" s="30">
        <f t="shared" si="2"/>
        <v>0</v>
      </c>
      <c r="AL42" s="31">
        <f t="shared" si="5"/>
        <v>0</v>
      </c>
      <c r="AM42" s="32">
        <f t="shared" si="6"/>
        <v>0</v>
      </c>
      <c r="AN42" s="33">
        <f t="shared" si="6"/>
        <v>0</v>
      </c>
      <c r="AO42" s="34"/>
      <c r="AP42" s="35"/>
      <c r="AQ42" s="35"/>
      <c r="AR42" s="34"/>
      <c r="AS42" s="28"/>
      <c r="AT42" s="28"/>
      <c r="AU42" s="34"/>
      <c r="AV42" s="28"/>
      <c r="AW42" s="43"/>
      <c r="AX42" s="38" t="str">
        <f>IFERROR(VLOOKUP(D42,リスト①!$B$2:$F$36,5, FALSE), "")</f>
        <v/>
      </c>
      <c r="AY42" s="39" t="str">
        <f t="shared" si="15"/>
        <v/>
      </c>
      <c r="AZ42" s="40" t="str" cm="1">
        <f t="array" ref="AZ42">IF(ISBLANK(D42),"",IF(ISNUMBER(MATCH(D42,リスト①!$B$37:$B$49,0)),IF(COUNTIF(F42:K42,"〇")&gt;1,"error",INDEX(リスト①!$B$37:$N$49,MATCH(D42,リスト①!$B$37:$B$49,0),IF(COUNTIF(F42:K42,"〇")=0,5,MATCH("〇",F42:K42,0)+4))),AX42*AY42))</f>
        <v/>
      </c>
      <c r="BA42" s="41">
        <f t="shared" si="7"/>
        <v>0</v>
      </c>
      <c r="BB42" s="41">
        <f t="shared" si="8"/>
        <v>0</v>
      </c>
      <c r="BC42" s="41">
        <f t="shared" si="14"/>
        <v>0</v>
      </c>
      <c r="BD42" s="41">
        <f t="shared" si="10"/>
        <v>0</v>
      </c>
      <c r="BE42" s="41">
        <f t="shared" si="11"/>
        <v>0</v>
      </c>
    </row>
    <row r="43" spans="2:57" ht="30" customHeight="1">
      <c r="B43" s="25"/>
      <c r="C43" s="36"/>
      <c r="D43" s="36"/>
      <c r="E43" s="42"/>
      <c r="F43" s="28"/>
      <c r="G43" s="28"/>
      <c r="H43" s="28"/>
      <c r="I43" s="28"/>
      <c r="J43" s="28"/>
      <c r="K43" s="28"/>
      <c r="L43" s="29" t="str">
        <f>IF(D43="", "", IF(COUNTIF(リスト①!$B$2:$E$49, D43)&gt;=1, "光熱費", ""))</f>
        <v/>
      </c>
      <c r="M43" s="28"/>
      <c r="N43" s="28"/>
      <c r="O43" s="28"/>
      <c r="P43" s="28"/>
      <c r="Q43" s="28"/>
      <c r="R43" s="28"/>
      <c r="S43" s="30">
        <f t="shared" si="12"/>
        <v>0</v>
      </c>
      <c r="T43" s="31">
        <f t="shared" si="13"/>
        <v>0</v>
      </c>
      <c r="U43" s="29" t="str">
        <f>IF(D43="", "", VLOOKUP(D43, リスト①!$B$2:$E$49, 3, FALSE))</f>
        <v/>
      </c>
      <c r="V43" s="28"/>
      <c r="W43" s="28"/>
      <c r="X43" s="28"/>
      <c r="Y43" s="28"/>
      <c r="Z43" s="28"/>
      <c r="AA43" s="28"/>
      <c r="AB43" s="30">
        <f t="shared" si="1"/>
        <v>0</v>
      </c>
      <c r="AC43" s="31">
        <f t="shared" si="4"/>
        <v>0</v>
      </c>
      <c r="AD43" s="29" t="str">
        <f>IF(D43="", "", VLOOKUP(D43, リスト①!$B$2:$E$49, 4, FALSE))</f>
        <v/>
      </c>
      <c r="AE43" s="28"/>
      <c r="AF43" s="28"/>
      <c r="AG43" s="28"/>
      <c r="AH43" s="28"/>
      <c r="AI43" s="28"/>
      <c r="AJ43" s="28"/>
      <c r="AK43" s="30">
        <f t="shared" si="2"/>
        <v>0</v>
      </c>
      <c r="AL43" s="31">
        <f t="shared" si="5"/>
        <v>0</v>
      </c>
      <c r="AM43" s="32">
        <f t="shared" si="6"/>
        <v>0</v>
      </c>
      <c r="AN43" s="33">
        <f t="shared" si="6"/>
        <v>0</v>
      </c>
      <c r="AO43" s="34"/>
      <c r="AP43" s="35"/>
      <c r="AQ43" s="35"/>
      <c r="AR43" s="34"/>
      <c r="AS43" s="28"/>
      <c r="AT43" s="28"/>
      <c r="AU43" s="34"/>
      <c r="AV43" s="28"/>
      <c r="AW43" s="43"/>
      <c r="AX43" s="38" t="str">
        <f>IFERROR(VLOOKUP(D43,リスト①!$B$2:$F$36,5, FALSE), "")</f>
        <v/>
      </c>
      <c r="AY43" s="39" t="str">
        <f t="shared" si="15"/>
        <v/>
      </c>
      <c r="AZ43" s="40" t="str" cm="1">
        <f t="array" ref="AZ43">IF(ISBLANK(D43),"",IF(ISNUMBER(MATCH(D43,リスト①!$B$37:$B$49,0)),IF(COUNTIF(F43:K43,"〇")&gt;1,"error",INDEX(リスト①!$B$37:$N$49,MATCH(D43,リスト①!$B$37:$B$49,0),IF(COUNTIF(F43:K43,"〇")=0,5,MATCH("〇",F43:K43,0)+4))),AX43*AY43))</f>
        <v/>
      </c>
      <c r="BA43" s="41">
        <f t="shared" si="7"/>
        <v>0</v>
      </c>
      <c r="BB43" s="41">
        <f t="shared" si="8"/>
        <v>0</v>
      </c>
      <c r="BC43" s="41">
        <f t="shared" si="14"/>
        <v>0</v>
      </c>
      <c r="BD43" s="41">
        <f t="shared" si="10"/>
        <v>0</v>
      </c>
      <c r="BE43" s="41">
        <f t="shared" si="11"/>
        <v>0</v>
      </c>
    </row>
    <row r="44" spans="2:57" ht="30" customHeight="1">
      <c r="B44" s="25"/>
      <c r="C44" s="36"/>
      <c r="D44" s="36"/>
      <c r="E44" s="42"/>
      <c r="F44" s="28"/>
      <c r="G44" s="28"/>
      <c r="H44" s="28"/>
      <c r="I44" s="28"/>
      <c r="J44" s="28"/>
      <c r="K44" s="28"/>
      <c r="L44" s="29" t="str">
        <f>IF(D44="", "", IF(COUNTIF(リスト①!$B$2:$E$49, D44)&gt;=1, "光熱費", ""))</f>
        <v/>
      </c>
      <c r="M44" s="28"/>
      <c r="N44" s="28"/>
      <c r="O44" s="28"/>
      <c r="P44" s="28"/>
      <c r="Q44" s="28"/>
      <c r="R44" s="28"/>
      <c r="S44" s="30">
        <f t="shared" si="12"/>
        <v>0</v>
      </c>
      <c r="T44" s="31">
        <f t="shared" si="13"/>
        <v>0</v>
      </c>
      <c r="U44" s="29" t="str">
        <f>IF(D44="", "", VLOOKUP(D44, リスト①!$B$2:$E$49, 3, FALSE))</f>
        <v/>
      </c>
      <c r="V44" s="28"/>
      <c r="W44" s="28"/>
      <c r="X44" s="28"/>
      <c r="Y44" s="28"/>
      <c r="Z44" s="28"/>
      <c r="AA44" s="28"/>
      <c r="AB44" s="30">
        <f t="shared" si="1"/>
        <v>0</v>
      </c>
      <c r="AC44" s="31">
        <f t="shared" si="4"/>
        <v>0</v>
      </c>
      <c r="AD44" s="29" t="str">
        <f>IF(D44="", "", VLOOKUP(D44, リスト①!$B$2:$E$49, 4, FALSE))</f>
        <v/>
      </c>
      <c r="AE44" s="28"/>
      <c r="AF44" s="28"/>
      <c r="AG44" s="28"/>
      <c r="AH44" s="28"/>
      <c r="AI44" s="28"/>
      <c r="AJ44" s="28"/>
      <c r="AK44" s="30">
        <f t="shared" si="2"/>
        <v>0</v>
      </c>
      <c r="AL44" s="31">
        <f t="shared" si="5"/>
        <v>0</v>
      </c>
      <c r="AM44" s="32">
        <f t="shared" si="6"/>
        <v>0</v>
      </c>
      <c r="AN44" s="33">
        <f t="shared" si="6"/>
        <v>0</v>
      </c>
      <c r="AO44" s="34"/>
      <c r="AP44" s="35"/>
      <c r="AQ44" s="35"/>
      <c r="AR44" s="34"/>
      <c r="AS44" s="28"/>
      <c r="AT44" s="28"/>
      <c r="AU44" s="34"/>
      <c r="AV44" s="28"/>
      <c r="AW44" s="43"/>
      <c r="AX44" s="38" t="str">
        <f>IFERROR(VLOOKUP(D44,リスト①!$B$2:$F$36,5, FALSE), "")</f>
        <v/>
      </c>
      <c r="AY44" s="39" t="str">
        <f t="shared" si="15"/>
        <v/>
      </c>
      <c r="AZ44" s="40" t="str" cm="1">
        <f t="array" ref="AZ44">IF(ISBLANK(D44),"",IF(ISNUMBER(MATCH(D44,リスト①!$B$37:$B$49,0)),IF(COUNTIF(F44:K44,"〇")&gt;1,"error",INDEX(リスト①!$B$37:$N$49,MATCH(D44,リスト①!$B$37:$B$49,0),IF(COUNTIF(F44:K44,"〇")=0,5,MATCH("〇",F44:K44,0)+4))),AX44*AY44))</f>
        <v/>
      </c>
      <c r="BA44" s="41">
        <f t="shared" si="7"/>
        <v>0</v>
      </c>
      <c r="BB44" s="41">
        <f t="shared" si="8"/>
        <v>0</v>
      </c>
      <c r="BC44" s="41">
        <f t="shared" si="14"/>
        <v>0</v>
      </c>
      <c r="BD44" s="41">
        <f t="shared" si="10"/>
        <v>0</v>
      </c>
      <c r="BE44" s="41">
        <f t="shared" si="11"/>
        <v>0</v>
      </c>
    </row>
    <row r="45" spans="2:57" ht="30" customHeight="1">
      <c r="B45" s="25"/>
      <c r="C45" s="36"/>
      <c r="D45" s="36"/>
      <c r="E45" s="42"/>
      <c r="F45" s="28"/>
      <c r="G45" s="28"/>
      <c r="H45" s="28"/>
      <c r="I45" s="28"/>
      <c r="J45" s="28"/>
      <c r="K45" s="28"/>
      <c r="L45" s="29" t="str">
        <f>IF(D45="", "", IF(COUNTIF(リスト①!$B$2:$E$49, D45)&gt;=1, "光熱費", ""))</f>
        <v/>
      </c>
      <c r="M45" s="28"/>
      <c r="N45" s="28"/>
      <c r="O45" s="28"/>
      <c r="P45" s="28"/>
      <c r="Q45" s="28"/>
      <c r="R45" s="28"/>
      <c r="S45" s="30">
        <f t="shared" si="12"/>
        <v>0</v>
      </c>
      <c r="T45" s="31">
        <f t="shared" si="13"/>
        <v>0</v>
      </c>
      <c r="U45" s="29" t="str">
        <f>IF(D45="", "", VLOOKUP(D45, リスト①!$B$2:$E$49, 3, FALSE))</f>
        <v/>
      </c>
      <c r="V45" s="28"/>
      <c r="W45" s="28"/>
      <c r="X45" s="28"/>
      <c r="Y45" s="28"/>
      <c r="Z45" s="28"/>
      <c r="AA45" s="28"/>
      <c r="AB45" s="30">
        <f t="shared" si="1"/>
        <v>0</v>
      </c>
      <c r="AC45" s="31">
        <f t="shared" si="4"/>
        <v>0</v>
      </c>
      <c r="AD45" s="29" t="str">
        <f>IF(D45="", "", VLOOKUP(D45, リスト①!$B$2:$E$49, 4, FALSE))</f>
        <v/>
      </c>
      <c r="AE45" s="28"/>
      <c r="AF45" s="28"/>
      <c r="AG45" s="28"/>
      <c r="AH45" s="28"/>
      <c r="AI45" s="28"/>
      <c r="AJ45" s="28"/>
      <c r="AK45" s="30">
        <f t="shared" si="2"/>
        <v>0</v>
      </c>
      <c r="AL45" s="31">
        <f t="shared" si="5"/>
        <v>0</v>
      </c>
      <c r="AM45" s="32">
        <f t="shared" si="6"/>
        <v>0</v>
      </c>
      <c r="AN45" s="33">
        <f t="shared" si="6"/>
        <v>0</v>
      </c>
      <c r="AO45" s="34"/>
      <c r="AP45" s="35"/>
      <c r="AQ45" s="35"/>
      <c r="AR45" s="34"/>
      <c r="AS45" s="28"/>
      <c r="AT45" s="28"/>
      <c r="AU45" s="34"/>
      <c r="AV45" s="28"/>
      <c r="AW45" s="43"/>
      <c r="AX45" s="38" t="str">
        <f>IFERROR(VLOOKUP(D45,リスト①!$B$2:$F$36,5, FALSE), "")</f>
        <v/>
      </c>
      <c r="AY45" s="39" t="str">
        <f t="shared" si="15"/>
        <v/>
      </c>
      <c r="AZ45" s="40" t="str" cm="1">
        <f t="array" ref="AZ45">IF(ISBLANK(D45),"",IF(ISNUMBER(MATCH(D45,リスト①!$B$37:$B$49,0)),IF(COUNTIF(F45:K45,"〇")&gt;1,"error",INDEX(リスト①!$B$37:$N$49,MATCH(D45,リスト①!$B$37:$B$49,0),IF(COUNTIF(F45:K45,"〇")=0,5,MATCH("〇",F45:K45,0)+4))),AX45*AY45))</f>
        <v/>
      </c>
      <c r="BA45" s="41">
        <f t="shared" si="7"/>
        <v>0</v>
      </c>
      <c r="BB45" s="41">
        <f t="shared" si="8"/>
        <v>0</v>
      </c>
      <c r="BC45" s="41">
        <f t="shared" si="14"/>
        <v>0</v>
      </c>
      <c r="BD45" s="41">
        <f t="shared" si="10"/>
        <v>0</v>
      </c>
      <c r="BE45" s="41">
        <f t="shared" si="11"/>
        <v>0</v>
      </c>
    </row>
    <row r="46" spans="2:57" ht="30" customHeight="1">
      <c r="B46" s="25"/>
      <c r="C46" s="36"/>
      <c r="D46" s="36"/>
      <c r="E46" s="42"/>
      <c r="F46" s="28"/>
      <c r="G46" s="28"/>
      <c r="H46" s="28"/>
      <c r="I46" s="28"/>
      <c r="J46" s="28"/>
      <c r="K46" s="28"/>
      <c r="L46" s="29" t="str">
        <f>IF(D46="", "", IF(COUNTIF(リスト①!$B$2:$E$49, D46)&gt;=1, "光熱費", ""))</f>
        <v/>
      </c>
      <c r="M46" s="28"/>
      <c r="N46" s="28"/>
      <c r="O46" s="28"/>
      <c r="P46" s="28"/>
      <c r="Q46" s="28"/>
      <c r="R46" s="28"/>
      <c r="S46" s="30">
        <f t="shared" si="12"/>
        <v>0</v>
      </c>
      <c r="T46" s="31">
        <f t="shared" si="13"/>
        <v>0</v>
      </c>
      <c r="U46" s="29" t="str">
        <f>IF(D46="", "", VLOOKUP(D46, リスト①!$B$2:$E$49, 3, FALSE))</f>
        <v/>
      </c>
      <c r="V46" s="28"/>
      <c r="W46" s="28"/>
      <c r="X46" s="28"/>
      <c r="Y46" s="28"/>
      <c r="Z46" s="28"/>
      <c r="AA46" s="28"/>
      <c r="AB46" s="30">
        <f t="shared" si="1"/>
        <v>0</v>
      </c>
      <c r="AC46" s="31">
        <f t="shared" si="4"/>
        <v>0</v>
      </c>
      <c r="AD46" s="29" t="str">
        <f>IF(D46="", "", VLOOKUP(D46, リスト①!$B$2:$E$49, 4, FALSE))</f>
        <v/>
      </c>
      <c r="AE46" s="28"/>
      <c r="AF46" s="28"/>
      <c r="AG46" s="28"/>
      <c r="AH46" s="28"/>
      <c r="AI46" s="28"/>
      <c r="AJ46" s="28"/>
      <c r="AK46" s="30">
        <f t="shared" si="2"/>
        <v>0</v>
      </c>
      <c r="AL46" s="31">
        <f t="shared" si="5"/>
        <v>0</v>
      </c>
      <c r="AM46" s="32">
        <f t="shared" si="6"/>
        <v>0</v>
      </c>
      <c r="AN46" s="33">
        <f t="shared" si="6"/>
        <v>0</v>
      </c>
      <c r="AO46" s="34"/>
      <c r="AP46" s="35"/>
      <c r="AQ46" s="35"/>
      <c r="AR46" s="34"/>
      <c r="AS46" s="28"/>
      <c r="AT46" s="28"/>
      <c r="AU46" s="34"/>
      <c r="AV46" s="28"/>
      <c r="AW46" s="43"/>
      <c r="AX46" s="38" t="str">
        <f>IFERROR(VLOOKUP(D46,リスト①!$B$2:$F$36,5, FALSE), "")</f>
        <v/>
      </c>
      <c r="AY46" s="39" t="str">
        <f t="shared" si="15"/>
        <v/>
      </c>
      <c r="AZ46" s="40" t="str" cm="1">
        <f t="array" ref="AZ46">IF(ISBLANK(D46),"",IF(ISNUMBER(MATCH(D46,リスト①!$B$37:$B$49,0)),IF(COUNTIF(F46:K46,"〇")&gt;1,"error",INDEX(リスト①!$B$37:$N$49,MATCH(D46,リスト①!$B$37:$B$49,0),IF(COUNTIF(F46:K46,"〇")=0,5,MATCH("〇",F46:K46,0)+4))),AX46*AY46))</f>
        <v/>
      </c>
      <c r="BA46" s="41">
        <f t="shared" si="7"/>
        <v>0</v>
      </c>
      <c r="BB46" s="41">
        <f t="shared" si="8"/>
        <v>0</v>
      </c>
      <c r="BC46" s="41">
        <f t="shared" si="14"/>
        <v>0</v>
      </c>
      <c r="BD46" s="41">
        <f t="shared" si="10"/>
        <v>0</v>
      </c>
      <c r="BE46" s="41">
        <f t="shared" si="11"/>
        <v>0</v>
      </c>
    </row>
    <row r="47" spans="2:57" ht="30" customHeight="1">
      <c r="B47" s="25"/>
      <c r="C47" s="36"/>
      <c r="D47" s="36"/>
      <c r="E47" s="42"/>
      <c r="F47" s="28"/>
      <c r="G47" s="28"/>
      <c r="H47" s="28"/>
      <c r="I47" s="28"/>
      <c r="J47" s="28"/>
      <c r="K47" s="28"/>
      <c r="L47" s="29" t="str">
        <f>IF(D47="", "", IF(COUNTIF(リスト①!$B$2:$E$49, D47)&gt;=1, "光熱費", ""))</f>
        <v/>
      </c>
      <c r="M47" s="28"/>
      <c r="N47" s="28"/>
      <c r="O47" s="28"/>
      <c r="P47" s="28"/>
      <c r="Q47" s="28"/>
      <c r="R47" s="28"/>
      <c r="S47" s="30">
        <f t="shared" si="12"/>
        <v>0</v>
      </c>
      <c r="T47" s="31">
        <f t="shared" si="13"/>
        <v>0</v>
      </c>
      <c r="U47" s="29" t="str">
        <f>IF(D47="", "", VLOOKUP(D47, リスト①!$B$2:$E$49, 3, FALSE))</f>
        <v/>
      </c>
      <c r="V47" s="28"/>
      <c r="W47" s="28"/>
      <c r="X47" s="28"/>
      <c r="Y47" s="28"/>
      <c r="Z47" s="28"/>
      <c r="AA47" s="28"/>
      <c r="AB47" s="30">
        <f t="shared" si="1"/>
        <v>0</v>
      </c>
      <c r="AC47" s="31">
        <f t="shared" si="4"/>
        <v>0</v>
      </c>
      <c r="AD47" s="29" t="str">
        <f>IF(D47="", "", VLOOKUP(D47, リスト①!$B$2:$E$49, 4, FALSE))</f>
        <v/>
      </c>
      <c r="AE47" s="28"/>
      <c r="AF47" s="28"/>
      <c r="AG47" s="28"/>
      <c r="AH47" s="28"/>
      <c r="AI47" s="28"/>
      <c r="AJ47" s="28"/>
      <c r="AK47" s="30">
        <f t="shared" si="2"/>
        <v>0</v>
      </c>
      <c r="AL47" s="31">
        <f t="shared" si="5"/>
        <v>0</v>
      </c>
      <c r="AM47" s="32">
        <f t="shared" si="6"/>
        <v>0</v>
      </c>
      <c r="AN47" s="33">
        <f t="shared" si="6"/>
        <v>0</v>
      </c>
      <c r="AO47" s="34"/>
      <c r="AP47" s="35"/>
      <c r="AQ47" s="35"/>
      <c r="AR47" s="34"/>
      <c r="AS47" s="28"/>
      <c r="AT47" s="28"/>
      <c r="AU47" s="34"/>
      <c r="AV47" s="28"/>
      <c r="AW47" s="43"/>
      <c r="AX47" s="38" t="str">
        <f>IFERROR(VLOOKUP(D47,リスト①!$B$2:$F$36,5, FALSE), "")</f>
        <v/>
      </c>
      <c r="AY47" s="39" t="str">
        <f t="shared" si="15"/>
        <v/>
      </c>
      <c r="AZ47" s="40" t="str" cm="1">
        <f t="array" ref="AZ47">IF(ISBLANK(D47),"",IF(ISNUMBER(MATCH(D47,リスト①!$B$37:$B$49,0)),IF(COUNTIF(F47:K47,"〇")&gt;1,"error",INDEX(リスト①!$B$37:$N$49,MATCH(D47,リスト①!$B$37:$B$49,0),IF(COUNTIF(F47:K47,"〇")=0,5,MATCH("〇",F47:K47,0)+4))),AX47*AY47))</f>
        <v/>
      </c>
      <c r="BA47" s="41">
        <f t="shared" si="7"/>
        <v>0</v>
      </c>
      <c r="BB47" s="41">
        <f t="shared" si="8"/>
        <v>0</v>
      </c>
      <c r="BC47" s="41">
        <f t="shared" si="14"/>
        <v>0</v>
      </c>
      <c r="BD47" s="41">
        <f t="shared" si="10"/>
        <v>0</v>
      </c>
      <c r="BE47" s="41">
        <f t="shared" si="11"/>
        <v>0</v>
      </c>
    </row>
    <row r="48" spans="2:57" ht="30" customHeight="1">
      <c r="B48" s="25"/>
      <c r="C48" s="36"/>
      <c r="D48" s="36"/>
      <c r="E48" s="42"/>
      <c r="F48" s="28"/>
      <c r="G48" s="28"/>
      <c r="H48" s="28"/>
      <c r="I48" s="28"/>
      <c r="J48" s="28"/>
      <c r="K48" s="28"/>
      <c r="L48" s="29" t="str">
        <f>IF(D48="", "", IF(COUNTIF(リスト①!$B$2:$E$49, D48)&gt;=1, "光熱費", ""))</f>
        <v/>
      </c>
      <c r="M48" s="28"/>
      <c r="N48" s="28"/>
      <c r="O48" s="28"/>
      <c r="P48" s="28"/>
      <c r="Q48" s="28"/>
      <c r="R48" s="28"/>
      <c r="S48" s="30">
        <f t="shared" si="12"/>
        <v>0</v>
      </c>
      <c r="T48" s="31">
        <f t="shared" si="13"/>
        <v>0</v>
      </c>
      <c r="U48" s="29" t="str">
        <f>IF(D48="", "", VLOOKUP(D48, リスト①!$B$2:$E$49, 3, FALSE))</f>
        <v/>
      </c>
      <c r="V48" s="28"/>
      <c r="W48" s="28"/>
      <c r="X48" s="28"/>
      <c r="Y48" s="28"/>
      <c r="Z48" s="28"/>
      <c r="AA48" s="28"/>
      <c r="AB48" s="30">
        <f t="shared" si="1"/>
        <v>0</v>
      </c>
      <c r="AC48" s="31">
        <f t="shared" si="4"/>
        <v>0</v>
      </c>
      <c r="AD48" s="29" t="str">
        <f>IF(D48="", "", VLOOKUP(D48, リスト①!$B$2:$E$49, 4, FALSE))</f>
        <v/>
      </c>
      <c r="AE48" s="28"/>
      <c r="AF48" s="28"/>
      <c r="AG48" s="28"/>
      <c r="AH48" s="28"/>
      <c r="AI48" s="28"/>
      <c r="AJ48" s="28"/>
      <c r="AK48" s="30">
        <f t="shared" si="2"/>
        <v>0</v>
      </c>
      <c r="AL48" s="31">
        <f t="shared" si="5"/>
        <v>0</v>
      </c>
      <c r="AM48" s="32">
        <f t="shared" si="6"/>
        <v>0</v>
      </c>
      <c r="AN48" s="33">
        <f t="shared" si="6"/>
        <v>0</v>
      </c>
      <c r="AO48" s="34"/>
      <c r="AP48" s="35"/>
      <c r="AQ48" s="35"/>
      <c r="AR48" s="34"/>
      <c r="AS48" s="28"/>
      <c r="AT48" s="28"/>
      <c r="AU48" s="34"/>
      <c r="AV48" s="28"/>
      <c r="AW48" s="43"/>
      <c r="AX48" s="38" t="str">
        <f>IFERROR(VLOOKUP(D48,リスト①!$B$2:$F$36,5, FALSE), "")</f>
        <v/>
      </c>
      <c r="AY48" s="39" t="str">
        <f t="shared" si="15"/>
        <v/>
      </c>
      <c r="AZ48" s="40" t="str" cm="1">
        <f t="array" ref="AZ48">IF(ISBLANK(D48),"",IF(ISNUMBER(MATCH(D48,リスト①!$B$37:$B$49,0)),IF(COUNTIF(F48:K48,"〇")&gt;1,"error",INDEX(リスト①!$B$37:$N$49,MATCH(D48,リスト①!$B$37:$B$49,0),IF(COUNTIF(F48:K48,"〇")=0,5,MATCH("〇",F48:K48,0)+4))),AX48*AY48))</f>
        <v/>
      </c>
      <c r="BA48" s="41">
        <f t="shared" si="7"/>
        <v>0</v>
      </c>
      <c r="BB48" s="41">
        <f t="shared" si="8"/>
        <v>0</v>
      </c>
      <c r="BC48" s="41">
        <f t="shared" si="14"/>
        <v>0</v>
      </c>
      <c r="BD48" s="41">
        <f t="shared" si="10"/>
        <v>0</v>
      </c>
      <c r="BE48" s="41">
        <f t="shared" si="11"/>
        <v>0</v>
      </c>
    </row>
    <row r="49" spans="2:57" ht="30" customHeight="1">
      <c r="B49" s="25"/>
      <c r="C49" s="36"/>
      <c r="D49" s="36"/>
      <c r="E49" s="42"/>
      <c r="F49" s="28"/>
      <c r="G49" s="28"/>
      <c r="H49" s="28"/>
      <c r="I49" s="28"/>
      <c r="J49" s="28"/>
      <c r="K49" s="28"/>
      <c r="L49" s="29" t="str">
        <f>IF(D49="", "", IF(COUNTIF(リスト①!$B$2:$E$49, D49)&gt;=1, "光熱費", ""))</f>
        <v/>
      </c>
      <c r="M49" s="28"/>
      <c r="N49" s="28"/>
      <c r="O49" s="28"/>
      <c r="P49" s="28"/>
      <c r="Q49" s="28"/>
      <c r="R49" s="28"/>
      <c r="S49" s="30">
        <f t="shared" si="12"/>
        <v>0</v>
      </c>
      <c r="T49" s="31">
        <f t="shared" si="13"/>
        <v>0</v>
      </c>
      <c r="U49" s="29" t="str">
        <f>IF(D49="", "", VLOOKUP(D49, リスト①!$B$2:$E$49, 3, FALSE))</f>
        <v/>
      </c>
      <c r="V49" s="28"/>
      <c r="W49" s="28"/>
      <c r="X49" s="28"/>
      <c r="Y49" s="28"/>
      <c r="Z49" s="28"/>
      <c r="AA49" s="28"/>
      <c r="AB49" s="30">
        <f t="shared" si="1"/>
        <v>0</v>
      </c>
      <c r="AC49" s="31">
        <f t="shared" si="4"/>
        <v>0</v>
      </c>
      <c r="AD49" s="29" t="str">
        <f>IF(D49="", "", VLOOKUP(D49, リスト①!$B$2:$E$49, 4, FALSE))</f>
        <v/>
      </c>
      <c r="AE49" s="28"/>
      <c r="AF49" s="28"/>
      <c r="AG49" s="28"/>
      <c r="AH49" s="28"/>
      <c r="AI49" s="28"/>
      <c r="AJ49" s="28"/>
      <c r="AK49" s="30">
        <f t="shared" si="2"/>
        <v>0</v>
      </c>
      <c r="AL49" s="31">
        <f t="shared" si="5"/>
        <v>0</v>
      </c>
      <c r="AM49" s="32">
        <f t="shared" si="6"/>
        <v>0</v>
      </c>
      <c r="AN49" s="33">
        <f t="shared" si="6"/>
        <v>0</v>
      </c>
      <c r="AO49" s="34"/>
      <c r="AP49" s="35"/>
      <c r="AQ49" s="35"/>
      <c r="AR49" s="34"/>
      <c r="AS49" s="28"/>
      <c r="AT49" s="28"/>
      <c r="AU49" s="34"/>
      <c r="AV49" s="28"/>
      <c r="AW49" s="43"/>
      <c r="AX49" s="38" t="str">
        <f>IFERROR(VLOOKUP(D49,リスト①!$B$2:$F$36,5, FALSE), "")</f>
        <v/>
      </c>
      <c r="AY49" s="39" t="str">
        <f t="shared" si="15"/>
        <v/>
      </c>
      <c r="AZ49" s="40" t="str" cm="1">
        <f t="array" ref="AZ49">IF(ISBLANK(D49),"",IF(ISNUMBER(MATCH(D49,リスト①!$B$37:$B$49,0)),IF(COUNTIF(F49:K49,"〇")&gt;1,"error",INDEX(リスト①!$B$37:$N$49,MATCH(D49,リスト①!$B$37:$B$49,0),IF(COUNTIF(F49:K49,"〇")=0,5,MATCH("〇",F49:K49,0)+4))),AX49*AY49))</f>
        <v/>
      </c>
      <c r="BA49" s="41">
        <f t="shared" si="7"/>
        <v>0</v>
      </c>
      <c r="BB49" s="41">
        <f t="shared" si="8"/>
        <v>0</v>
      </c>
      <c r="BC49" s="41">
        <f t="shared" si="14"/>
        <v>0</v>
      </c>
      <c r="BD49" s="41">
        <f t="shared" si="10"/>
        <v>0</v>
      </c>
      <c r="BE49" s="41">
        <f t="shared" si="11"/>
        <v>0</v>
      </c>
    </row>
    <row r="50" spans="2:57" ht="30" customHeight="1">
      <c r="B50" s="25"/>
      <c r="C50" s="36"/>
      <c r="D50" s="36"/>
      <c r="E50" s="42"/>
      <c r="F50" s="28"/>
      <c r="G50" s="28"/>
      <c r="H50" s="28"/>
      <c r="I50" s="28"/>
      <c r="J50" s="28"/>
      <c r="K50" s="28"/>
      <c r="L50" s="29" t="str">
        <f>IF(D50="", "", IF(COUNTIF(リスト①!$B$2:$E$49, D50)&gt;=1, "光熱費", ""))</f>
        <v/>
      </c>
      <c r="M50" s="28"/>
      <c r="N50" s="28"/>
      <c r="O50" s="28"/>
      <c r="P50" s="28"/>
      <c r="Q50" s="28"/>
      <c r="R50" s="28"/>
      <c r="S50" s="30">
        <f t="shared" si="12"/>
        <v>0</v>
      </c>
      <c r="T50" s="31">
        <f t="shared" si="13"/>
        <v>0</v>
      </c>
      <c r="U50" s="29" t="str">
        <f>IF(D50="", "", VLOOKUP(D50, リスト①!$B$2:$E$49, 3, FALSE))</f>
        <v/>
      </c>
      <c r="V50" s="28"/>
      <c r="W50" s="28"/>
      <c r="X50" s="28"/>
      <c r="Y50" s="28"/>
      <c r="Z50" s="28"/>
      <c r="AA50" s="28"/>
      <c r="AB50" s="30">
        <f t="shared" si="1"/>
        <v>0</v>
      </c>
      <c r="AC50" s="31">
        <f t="shared" si="4"/>
        <v>0</v>
      </c>
      <c r="AD50" s="29" t="str">
        <f>IF(D50="", "", VLOOKUP(D50, リスト①!$B$2:$E$49, 4, FALSE))</f>
        <v/>
      </c>
      <c r="AE50" s="28"/>
      <c r="AF50" s="28"/>
      <c r="AG50" s="28"/>
      <c r="AH50" s="28"/>
      <c r="AI50" s="28"/>
      <c r="AJ50" s="28"/>
      <c r="AK50" s="30">
        <f t="shared" si="2"/>
        <v>0</v>
      </c>
      <c r="AL50" s="31">
        <f t="shared" si="5"/>
        <v>0</v>
      </c>
      <c r="AM50" s="32">
        <f t="shared" si="6"/>
        <v>0</v>
      </c>
      <c r="AN50" s="33">
        <f t="shared" si="6"/>
        <v>0</v>
      </c>
      <c r="AO50" s="34"/>
      <c r="AP50" s="35"/>
      <c r="AQ50" s="35"/>
      <c r="AR50" s="34"/>
      <c r="AS50" s="28"/>
      <c r="AT50" s="28"/>
      <c r="AU50" s="34"/>
      <c r="AV50" s="28"/>
      <c r="AW50" s="43"/>
      <c r="AX50" s="38" t="str">
        <f>IFERROR(VLOOKUP(D50,リスト①!$B$2:$F$36,5, FALSE), "")</f>
        <v/>
      </c>
      <c r="AY50" s="39" t="str">
        <f t="shared" si="15"/>
        <v/>
      </c>
      <c r="AZ50" s="40" t="str" cm="1">
        <f t="array" ref="AZ50">IF(ISBLANK(D50),"",IF(ISNUMBER(MATCH(D50,リスト①!$B$37:$B$49,0)),IF(COUNTIF(F50:K50,"〇")&gt;1,"error",INDEX(リスト①!$B$37:$N$49,MATCH(D50,リスト①!$B$37:$B$49,0),IF(COUNTIF(F50:K50,"〇")=0,5,MATCH("〇",F50:K50,0)+4))),AX50*AY50))</f>
        <v/>
      </c>
      <c r="BA50" s="41">
        <f t="shared" si="7"/>
        <v>0</v>
      </c>
      <c r="BB50" s="41">
        <f t="shared" si="8"/>
        <v>0</v>
      </c>
      <c r="BC50" s="41">
        <f t="shared" si="14"/>
        <v>0</v>
      </c>
      <c r="BD50" s="41">
        <f t="shared" si="10"/>
        <v>0</v>
      </c>
      <c r="BE50" s="41">
        <f t="shared" si="11"/>
        <v>0</v>
      </c>
    </row>
    <row r="51" spans="2:57" ht="30" customHeight="1">
      <c r="B51" s="25"/>
      <c r="C51" s="36"/>
      <c r="D51" s="36"/>
      <c r="E51" s="42"/>
      <c r="F51" s="28"/>
      <c r="G51" s="28"/>
      <c r="H51" s="28"/>
      <c r="I51" s="28"/>
      <c r="J51" s="28"/>
      <c r="K51" s="28"/>
      <c r="L51" s="29" t="str">
        <f>IF(D51="", "", IF(COUNTIF(リスト①!$B$2:$E$49, D51)&gt;=1, "光熱費", ""))</f>
        <v/>
      </c>
      <c r="M51" s="28"/>
      <c r="N51" s="28"/>
      <c r="O51" s="28"/>
      <c r="P51" s="28"/>
      <c r="Q51" s="28"/>
      <c r="R51" s="28"/>
      <c r="S51" s="30">
        <f t="shared" si="12"/>
        <v>0</v>
      </c>
      <c r="T51" s="31">
        <f t="shared" si="13"/>
        <v>0</v>
      </c>
      <c r="U51" s="29" t="str">
        <f>IF(D51="", "", VLOOKUP(D51, リスト①!$B$2:$E$49, 3, FALSE))</f>
        <v/>
      </c>
      <c r="V51" s="28"/>
      <c r="W51" s="28"/>
      <c r="X51" s="28"/>
      <c r="Y51" s="28"/>
      <c r="Z51" s="28"/>
      <c r="AA51" s="28"/>
      <c r="AB51" s="30">
        <f t="shared" si="1"/>
        <v>0</v>
      </c>
      <c r="AC51" s="31">
        <f t="shared" si="4"/>
        <v>0</v>
      </c>
      <c r="AD51" s="29" t="str">
        <f>IF(D51="", "", VLOOKUP(D51, リスト①!$B$2:$E$49, 4, FALSE))</f>
        <v/>
      </c>
      <c r="AE51" s="28"/>
      <c r="AF51" s="28"/>
      <c r="AG51" s="28"/>
      <c r="AH51" s="28"/>
      <c r="AI51" s="28"/>
      <c r="AJ51" s="28"/>
      <c r="AK51" s="30">
        <f t="shared" si="2"/>
        <v>0</v>
      </c>
      <c r="AL51" s="31">
        <f t="shared" si="5"/>
        <v>0</v>
      </c>
      <c r="AM51" s="32">
        <f t="shared" si="6"/>
        <v>0</v>
      </c>
      <c r="AN51" s="33">
        <f t="shared" si="6"/>
        <v>0</v>
      </c>
      <c r="AO51" s="34"/>
      <c r="AP51" s="35"/>
      <c r="AQ51" s="35"/>
      <c r="AR51" s="34"/>
      <c r="AS51" s="28"/>
      <c r="AT51" s="28"/>
      <c r="AU51" s="34"/>
      <c r="AV51" s="28"/>
      <c r="AW51" s="43"/>
      <c r="AX51" s="38" t="str">
        <f>IFERROR(VLOOKUP(D51,リスト①!$B$2:$F$36,5, FALSE), "")</f>
        <v/>
      </c>
      <c r="AY51" s="39" t="str">
        <f t="shared" si="15"/>
        <v/>
      </c>
      <c r="AZ51" s="40" t="str" cm="1">
        <f t="array" ref="AZ51">IF(ISBLANK(D51),"",IF(ISNUMBER(MATCH(D51,リスト①!$B$37:$B$49,0)),IF(COUNTIF(F51:K51,"〇")&gt;1,"error",INDEX(リスト①!$B$37:$N$49,MATCH(D51,リスト①!$B$37:$B$49,0),IF(COUNTIF(F51:K51,"〇")=0,5,MATCH("〇",F51:K51,0)+4))),AX51*AY51))</f>
        <v/>
      </c>
      <c r="BA51" s="41">
        <f t="shared" si="7"/>
        <v>0</v>
      </c>
      <c r="BB51" s="41">
        <f t="shared" si="8"/>
        <v>0</v>
      </c>
      <c r="BC51" s="41">
        <f t="shared" si="14"/>
        <v>0</v>
      </c>
      <c r="BD51" s="41">
        <f t="shared" si="10"/>
        <v>0</v>
      </c>
      <c r="BE51" s="41">
        <f t="shared" si="11"/>
        <v>0</v>
      </c>
    </row>
    <row r="52" spans="2:57" ht="30" customHeight="1">
      <c r="B52" s="25"/>
      <c r="C52" s="36"/>
      <c r="D52" s="36"/>
      <c r="E52" s="42"/>
      <c r="F52" s="28"/>
      <c r="G52" s="28"/>
      <c r="H52" s="28"/>
      <c r="I52" s="28"/>
      <c r="J52" s="28"/>
      <c r="K52" s="28"/>
      <c r="L52" s="29" t="str">
        <f>IF(D52="", "", IF(COUNTIF(リスト①!$B$2:$E$49, D52)&gt;=1, "光熱費", ""))</f>
        <v/>
      </c>
      <c r="M52" s="28"/>
      <c r="N52" s="28"/>
      <c r="O52" s="28"/>
      <c r="P52" s="28"/>
      <c r="Q52" s="28"/>
      <c r="R52" s="28"/>
      <c r="S52" s="30">
        <f t="shared" si="12"/>
        <v>0</v>
      </c>
      <c r="T52" s="31">
        <f t="shared" si="13"/>
        <v>0</v>
      </c>
      <c r="U52" s="29" t="str">
        <f>IF(D52="", "", VLOOKUP(D52, リスト①!$B$2:$E$49, 3, FALSE))</f>
        <v/>
      </c>
      <c r="V52" s="28"/>
      <c r="W52" s="28"/>
      <c r="X52" s="28"/>
      <c r="Y52" s="28"/>
      <c r="Z52" s="28"/>
      <c r="AA52" s="28"/>
      <c r="AB52" s="30">
        <f t="shared" si="1"/>
        <v>0</v>
      </c>
      <c r="AC52" s="31">
        <f t="shared" si="4"/>
        <v>0</v>
      </c>
      <c r="AD52" s="29" t="str">
        <f>IF(D52="", "", VLOOKUP(D52, リスト①!$B$2:$E$49, 4, FALSE))</f>
        <v/>
      </c>
      <c r="AE52" s="28"/>
      <c r="AF52" s="28"/>
      <c r="AG52" s="28"/>
      <c r="AH52" s="28"/>
      <c r="AI52" s="28"/>
      <c r="AJ52" s="28"/>
      <c r="AK52" s="30">
        <f t="shared" si="2"/>
        <v>0</v>
      </c>
      <c r="AL52" s="31">
        <f t="shared" si="5"/>
        <v>0</v>
      </c>
      <c r="AM52" s="32">
        <f t="shared" si="6"/>
        <v>0</v>
      </c>
      <c r="AN52" s="33">
        <f t="shared" si="6"/>
        <v>0</v>
      </c>
      <c r="AO52" s="34"/>
      <c r="AP52" s="35"/>
      <c r="AQ52" s="35"/>
      <c r="AR52" s="34"/>
      <c r="AS52" s="28"/>
      <c r="AT52" s="28"/>
      <c r="AU52" s="34"/>
      <c r="AV52" s="28"/>
      <c r="AW52" s="43"/>
      <c r="AX52" s="38" t="str">
        <f>IFERROR(VLOOKUP(D52,リスト①!$B$2:$F$36,5, FALSE), "")</f>
        <v/>
      </c>
      <c r="AY52" s="39" t="str">
        <f t="shared" si="15"/>
        <v/>
      </c>
      <c r="AZ52" s="40" t="str" cm="1">
        <f t="array" ref="AZ52">IF(ISBLANK(D52),"",IF(ISNUMBER(MATCH(D52,リスト①!$B$37:$B$49,0)),IF(COUNTIF(F52:K52,"〇")&gt;1,"error",INDEX(リスト①!$B$37:$N$49,MATCH(D52,リスト①!$B$37:$B$49,0),IF(COUNTIF(F52:K52,"〇")=0,5,MATCH("〇",F52:K52,0)+4))),AX52*AY52))</f>
        <v/>
      </c>
      <c r="BA52" s="41">
        <f t="shared" si="7"/>
        <v>0</v>
      </c>
      <c r="BB52" s="41">
        <f t="shared" si="8"/>
        <v>0</v>
      </c>
      <c r="BC52" s="41">
        <f t="shared" si="14"/>
        <v>0</v>
      </c>
      <c r="BD52" s="41">
        <f t="shared" si="10"/>
        <v>0</v>
      </c>
      <c r="BE52" s="41">
        <f t="shared" si="11"/>
        <v>0</v>
      </c>
    </row>
    <row r="53" spans="2:57" ht="30" customHeight="1" thickBot="1">
      <c r="B53" s="25"/>
      <c r="C53" s="36"/>
      <c r="D53" s="36"/>
      <c r="E53" s="42"/>
      <c r="F53" s="28"/>
      <c r="G53" s="28"/>
      <c r="H53" s="28"/>
      <c r="I53" s="28"/>
      <c r="J53" s="28"/>
      <c r="K53" s="28"/>
      <c r="L53" s="29" t="str">
        <f>IF(D53="", "", IF(COUNTIF(リスト①!$B$2:$E$49, D53)&gt;=1, "光熱費", ""))</f>
        <v/>
      </c>
      <c r="M53" s="44"/>
      <c r="N53" s="44"/>
      <c r="O53" s="44"/>
      <c r="P53" s="44"/>
      <c r="Q53" s="44"/>
      <c r="R53" s="44"/>
      <c r="S53" s="45">
        <f t="shared" si="12"/>
        <v>0</v>
      </c>
      <c r="T53" s="46">
        <f t="shared" si="13"/>
        <v>0</v>
      </c>
      <c r="U53" s="29" t="str">
        <f>IF(D53="", "", VLOOKUP(D53, リスト①!$B$2:$E$49, 3, FALSE))</f>
        <v/>
      </c>
      <c r="V53" s="44"/>
      <c r="W53" s="44"/>
      <c r="X53" s="44"/>
      <c r="Y53" s="44"/>
      <c r="Z53" s="44"/>
      <c r="AA53" s="44"/>
      <c r="AB53" s="45">
        <f t="shared" si="1"/>
        <v>0</v>
      </c>
      <c r="AC53" s="31">
        <f t="shared" si="4"/>
        <v>0</v>
      </c>
      <c r="AD53" s="29" t="str">
        <f>IF(D53="", "", VLOOKUP(D53, リスト①!$B$2:$E$49, 4, FALSE))</f>
        <v/>
      </c>
      <c r="AE53" s="44"/>
      <c r="AF53" s="44"/>
      <c r="AG53" s="44"/>
      <c r="AH53" s="44"/>
      <c r="AI53" s="44"/>
      <c r="AJ53" s="44"/>
      <c r="AK53" s="45">
        <f t="shared" si="2"/>
        <v>0</v>
      </c>
      <c r="AL53" s="31">
        <f t="shared" si="5"/>
        <v>0</v>
      </c>
      <c r="AM53" s="32">
        <f t="shared" si="6"/>
        <v>0</v>
      </c>
      <c r="AN53" s="33">
        <f t="shared" si="6"/>
        <v>0</v>
      </c>
      <c r="AO53" s="47"/>
      <c r="AP53" s="48"/>
      <c r="AQ53" s="48"/>
      <c r="AR53" s="47"/>
      <c r="AS53" s="44"/>
      <c r="AT53" s="44"/>
      <c r="AU53" s="47"/>
      <c r="AV53" s="44"/>
      <c r="AW53" s="49"/>
      <c r="AX53" s="38" t="str">
        <f>IFERROR(VLOOKUP(D53,リスト①!$B$2:$F$36,5, FALSE), "")</f>
        <v/>
      </c>
      <c r="AY53" s="39" t="str">
        <f t="shared" si="15"/>
        <v/>
      </c>
      <c r="AZ53" s="40" t="str" cm="1">
        <f t="array" ref="AZ53">IF(ISBLANK(D53),"",IF(ISNUMBER(MATCH(D53,リスト①!$B$37:$B$49,0)),IF(COUNTIF(F53:K53,"〇")&gt;1,"error",INDEX(リスト①!$B$37:$N$49,MATCH(D53,リスト①!$B$37:$B$49,0),IF(COUNTIF(F53:K53,"〇")=0,5,MATCH("〇",F53:K53,0)+4))),AX53*AY53))</f>
        <v/>
      </c>
      <c r="BA53" s="41">
        <f t="shared" si="7"/>
        <v>0</v>
      </c>
      <c r="BB53" s="41">
        <f t="shared" si="8"/>
        <v>0</v>
      </c>
      <c r="BC53" s="41">
        <f t="shared" si="14"/>
        <v>0</v>
      </c>
      <c r="BD53" s="41">
        <f t="shared" si="10"/>
        <v>0</v>
      </c>
      <c r="BE53" s="41">
        <f>BD53</f>
        <v>0</v>
      </c>
    </row>
    <row r="54" spans="2:57">
      <c r="L54" s="50"/>
    </row>
  </sheetData>
  <mergeCells count="20">
    <mergeCell ref="B2:C2"/>
    <mergeCell ref="D2:E2"/>
    <mergeCell ref="B3:C3"/>
    <mergeCell ref="D3:E3"/>
    <mergeCell ref="B4:C4"/>
    <mergeCell ref="D4:E4"/>
    <mergeCell ref="B6:E7"/>
    <mergeCell ref="F6:K7"/>
    <mergeCell ref="L6:AN7"/>
    <mergeCell ref="AO6:AW6"/>
    <mergeCell ref="AX6:BE6"/>
    <mergeCell ref="AO7:AQ7"/>
    <mergeCell ref="AR7:AT7"/>
    <mergeCell ref="AU7:AW7"/>
    <mergeCell ref="AX7:AY7"/>
    <mergeCell ref="G4:L4"/>
    <mergeCell ref="AO5:AQ5"/>
    <mergeCell ref="AR5:AT5"/>
    <mergeCell ref="AU5:AW5"/>
    <mergeCell ref="AX5:BE5"/>
  </mergeCells>
  <phoneticPr fontId="3"/>
  <conditionalFormatting sqref="AZ9:AZ53">
    <cfRule type="expression" dxfId="0" priority="1">
      <formula>$AZ9="error"</formula>
    </cfRule>
  </conditionalFormatting>
  <pageMargins left="0.43307086614173229" right="0.15748031496062992" top="0.43307086614173229" bottom="0.15748031496062992" header="0.31496062992125984" footer="0.31496062992125984"/>
  <pageSetup paperSize="9" scale="26" fitToWidth="3" orientation="landscape" r:id="rId1"/>
  <colBreaks count="1" manualBreakCount="1">
    <brk id="29" max="52" man="1"/>
  </col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3F44CEBC-DAD5-4104-B6C3-FB0593683050}">
          <x14:formula1>
            <xm:f>リスト①!$B$2:$B$49</xm:f>
          </x14:formula1>
          <xm:sqref>D9:D53</xm:sqref>
        </x14:dataValidation>
        <x14:dataValidation type="list" allowBlank="1" showInputMessage="1" xr:uid="{9CE0954C-06DF-4E3B-848B-6A44BA0E7031}">
          <x14:formula1>
            <xm:f>リスト①!$L$21:$L$22</xm:f>
          </x14:formula1>
          <xm:sqref>F9:K53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43C02-3A8E-4C78-9DB0-773BA870AC16}">
  <dimension ref="A1"/>
  <sheetViews>
    <sheetView workbookViewId="0">
      <selection activeCell="M9" sqref="M9"/>
    </sheetView>
  </sheetViews>
  <sheetFormatPr defaultRowHeight="13.5"/>
  <sheetData/>
  <phoneticPr fontId="3"/>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3D69C9-3B67-4AC5-BDA4-B8CDBB280F17}">
  <dimension ref="A1:N53"/>
  <sheetViews>
    <sheetView topLeftCell="A20" workbookViewId="0">
      <selection activeCell="B56" sqref="B56"/>
    </sheetView>
  </sheetViews>
  <sheetFormatPr defaultColWidth="8.625" defaultRowHeight="13.5"/>
  <cols>
    <col min="1" max="1" width="8.625" style="2"/>
    <col min="2" max="2" width="55.875" style="2" customWidth="1"/>
    <col min="3" max="3" width="5.5" style="2" bestFit="1" customWidth="1"/>
    <col min="4" max="4" width="7.75" style="2" bestFit="1" customWidth="1"/>
    <col min="5" max="5" width="7.75" style="2" customWidth="1"/>
    <col min="6" max="6" width="11" style="2" bestFit="1" customWidth="1"/>
    <col min="7" max="16384" width="8.625" style="2"/>
  </cols>
  <sheetData>
    <row r="1" spans="1:6" ht="14.25">
      <c r="A1" s="1"/>
      <c r="B1" s="1"/>
      <c r="C1" s="1" t="s">
        <v>31</v>
      </c>
      <c r="D1" s="1"/>
      <c r="E1" s="1"/>
      <c r="F1" s="2" t="s">
        <v>32</v>
      </c>
    </row>
    <row r="2" spans="1:6" ht="14.25">
      <c r="A2" s="1" t="s">
        <v>33</v>
      </c>
      <c r="B2" s="1" t="s">
        <v>34</v>
      </c>
      <c r="C2" s="3">
        <v>1</v>
      </c>
      <c r="D2" s="3" t="s">
        <v>35</v>
      </c>
      <c r="E2" s="3" t="s">
        <v>94</v>
      </c>
      <c r="F2" s="4">
        <v>5669</v>
      </c>
    </row>
    <row r="3" spans="1:6" ht="14.25">
      <c r="A3" s="1"/>
      <c r="B3" s="1" t="s">
        <v>36</v>
      </c>
      <c r="C3" s="3">
        <v>2</v>
      </c>
      <c r="D3" s="3" t="s">
        <v>35</v>
      </c>
      <c r="E3" s="3" t="s">
        <v>94</v>
      </c>
      <c r="F3" s="4">
        <v>5669</v>
      </c>
    </row>
    <row r="4" spans="1:6" ht="14.25">
      <c r="A4" s="1"/>
      <c r="B4" s="1" t="s">
        <v>37</v>
      </c>
      <c r="C4" s="3">
        <v>3</v>
      </c>
      <c r="D4" s="3" t="s">
        <v>35</v>
      </c>
      <c r="E4" s="3" t="s">
        <v>94</v>
      </c>
      <c r="F4" s="4">
        <v>5669</v>
      </c>
    </row>
    <row r="5" spans="1:6" ht="14.25">
      <c r="A5" s="1"/>
      <c r="B5" s="1" t="s">
        <v>38</v>
      </c>
      <c r="C5" s="3">
        <v>4</v>
      </c>
      <c r="D5" s="3" t="s">
        <v>35</v>
      </c>
      <c r="E5" s="3" t="s">
        <v>94</v>
      </c>
      <c r="F5" s="4">
        <v>5669</v>
      </c>
    </row>
    <row r="6" spans="1:6" ht="14.25">
      <c r="A6" s="1"/>
      <c r="B6" s="1" t="s">
        <v>39</v>
      </c>
      <c r="C6" s="3">
        <v>5</v>
      </c>
      <c r="D6" s="3" t="s">
        <v>35</v>
      </c>
      <c r="E6" s="3" t="s">
        <v>94</v>
      </c>
      <c r="F6" s="4">
        <v>5669</v>
      </c>
    </row>
    <row r="7" spans="1:6" ht="14.25">
      <c r="A7" s="1"/>
      <c r="B7" s="1" t="s">
        <v>40</v>
      </c>
      <c r="C7" s="3">
        <v>6</v>
      </c>
      <c r="D7" s="3" t="s">
        <v>35</v>
      </c>
      <c r="E7" s="3" t="s">
        <v>94</v>
      </c>
      <c r="F7" s="4">
        <v>5669</v>
      </c>
    </row>
    <row r="8" spans="1:6" ht="14.25">
      <c r="A8" s="1"/>
      <c r="B8" s="1" t="s">
        <v>41</v>
      </c>
      <c r="C8" s="3">
        <v>7</v>
      </c>
      <c r="D8" s="3" t="s">
        <v>35</v>
      </c>
      <c r="E8" s="3" t="s">
        <v>94</v>
      </c>
      <c r="F8" s="4">
        <v>5669</v>
      </c>
    </row>
    <row r="9" spans="1:6" ht="14.25">
      <c r="A9" s="1" t="s">
        <v>42</v>
      </c>
      <c r="B9" s="1" t="s">
        <v>86</v>
      </c>
      <c r="C9" s="3">
        <v>8</v>
      </c>
      <c r="D9" s="3" t="s">
        <v>44</v>
      </c>
      <c r="E9" s="3" t="s">
        <v>84</v>
      </c>
      <c r="F9" s="4">
        <v>1607</v>
      </c>
    </row>
    <row r="10" spans="1:6" ht="14.25">
      <c r="A10" s="1"/>
      <c r="B10" s="1" t="s">
        <v>127</v>
      </c>
      <c r="C10" s="3">
        <v>9</v>
      </c>
      <c r="D10" s="3" t="s">
        <v>44</v>
      </c>
      <c r="E10" s="3" t="s">
        <v>84</v>
      </c>
      <c r="F10" s="4">
        <v>1607</v>
      </c>
    </row>
    <row r="11" spans="1:6" ht="14.25">
      <c r="A11" s="1"/>
      <c r="B11" s="1" t="s">
        <v>43</v>
      </c>
      <c r="C11" s="3">
        <v>10</v>
      </c>
      <c r="D11" s="3" t="s">
        <v>44</v>
      </c>
      <c r="E11" s="3" t="s">
        <v>94</v>
      </c>
      <c r="F11" s="4">
        <v>987</v>
      </c>
    </row>
    <row r="12" spans="1:6" ht="14.25">
      <c r="A12" s="1"/>
      <c r="B12" s="1" t="s">
        <v>128</v>
      </c>
      <c r="C12" s="3">
        <v>11</v>
      </c>
      <c r="D12" s="3" t="s">
        <v>44</v>
      </c>
      <c r="E12" s="3" t="s">
        <v>94</v>
      </c>
      <c r="F12" s="4">
        <v>987</v>
      </c>
    </row>
    <row r="13" spans="1:6" ht="14.25">
      <c r="A13" s="1"/>
      <c r="B13" s="1" t="s">
        <v>87</v>
      </c>
      <c r="C13" s="3">
        <v>12</v>
      </c>
      <c r="D13" s="3" t="s">
        <v>44</v>
      </c>
      <c r="E13" s="3" t="s">
        <v>84</v>
      </c>
      <c r="F13" s="4">
        <v>1607</v>
      </c>
    </row>
    <row r="14" spans="1:6" ht="14.25">
      <c r="A14" s="1"/>
      <c r="B14" s="1" t="s">
        <v>45</v>
      </c>
      <c r="C14" s="3">
        <v>13</v>
      </c>
      <c r="D14" s="3" t="s">
        <v>44</v>
      </c>
      <c r="E14" s="3" t="s">
        <v>94</v>
      </c>
      <c r="F14" s="4">
        <v>987</v>
      </c>
    </row>
    <row r="15" spans="1:6" ht="14.25">
      <c r="A15" s="1"/>
      <c r="B15" s="1" t="s">
        <v>88</v>
      </c>
      <c r="C15" s="3">
        <v>14</v>
      </c>
      <c r="D15" s="3" t="s">
        <v>44</v>
      </c>
      <c r="E15" s="3" t="s">
        <v>84</v>
      </c>
      <c r="F15" s="4">
        <v>1607</v>
      </c>
    </row>
    <row r="16" spans="1:6" ht="14.25">
      <c r="A16" s="1"/>
      <c r="B16" s="1" t="s">
        <v>76</v>
      </c>
      <c r="C16" s="3">
        <v>15</v>
      </c>
      <c r="D16" s="3" t="s">
        <v>44</v>
      </c>
      <c r="E16" s="3" t="s">
        <v>94</v>
      </c>
      <c r="F16" s="4">
        <v>987</v>
      </c>
    </row>
    <row r="17" spans="1:12" ht="14.25">
      <c r="A17" s="1"/>
      <c r="B17" s="1" t="s">
        <v>89</v>
      </c>
      <c r="C17" s="3">
        <v>16</v>
      </c>
      <c r="D17" s="3" t="s">
        <v>44</v>
      </c>
      <c r="E17" s="3" t="s">
        <v>84</v>
      </c>
      <c r="F17" s="4">
        <v>1607</v>
      </c>
    </row>
    <row r="18" spans="1:12" ht="14.25">
      <c r="A18" s="1"/>
      <c r="B18" s="1" t="s">
        <v>77</v>
      </c>
      <c r="C18" s="3">
        <v>17</v>
      </c>
      <c r="D18" s="3" t="s">
        <v>44</v>
      </c>
      <c r="E18" s="3" t="s">
        <v>94</v>
      </c>
      <c r="F18" s="4">
        <v>987</v>
      </c>
    </row>
    <row r="19" spans="1:12" ht="14.25">
      <c r="A19" s="1"/>
      <c r="B19" s="1" t="s">
        <v>90</v>
      </c>
      <c r="C19" s="3">
        <v>18</v>
      </c>
      <c r="D19" s="3" t="s">
        <v>44</v>
      </c>
      <c r="E19" s="3" t="s">
        <v>84</v>
      </c>
      <c r="F19" s="4">
        <v>1607</v>
      </c>
    </row>
    <row r="20" spans="1:12" ht="14.25">
      <c r="A20" s="1"/>
      <c r="B20" s="1" t="s">
        <v>46</v>
      </c>
      <c r="C20" s="3">
        <v>19</v>
      </c>
      <c r="D20" s="3" t="s">
        <v>44</v>
      </c>
      <c r="E20" s="3" t="s">
        <v>94</v>
      </c>
      <c r="F20" s="4">
        <v>987</v>
      </c>
    </row>
    <row r="21" spans="1:12" ht="14.25">
      <c r="A21" s="1"/>
      <c r="B21" s="1" t="s">
        <v>91</v>
      </c>
      <c r="C21" s="3">
        <v>20</v>
      </c>
      <c r="D21" s="3" t="s">
        <v>44</v>
      </c>
      <c r="E21" s="3" t="s">
        <v>84</v>
      </c>
      <c r="F21" s="4">
        <v>1607</v>
      </c>
      <c r="L21" s="2" t="s">
        <v>108</v>
      </c>
    </row>
    <row r="22" spans="1:12" ht="14.25">
      <c r="A22" s="1"/>
      <c r="B22" s="1" t="s">
        <v>47</v>
      </c>
      <c r="C22" s="3">
        <v>21</v>
      </c>
      <c r="D22" s="3" t="s">
        <v>44</v>
      </c>
      <c r="E22" s="3" t="s">
        <v>94</v>
      </c>
      <c r="F22" s="4">
        <v>987</v>
      </c>
    </row>
    <row r="23" spans="1:12" ht="14.25">
      <c r="A23" s="1"/>
      <c r="B23" s="1" t="s">
        <v>92</v>
      </c>
      <c r="C23" s="3">
        <v>22</v>
      </c>
      <c r="D23" s="3" t="s">
        <v>44</v>
      </c>
      <c r="E23" s="3" t="s">
        <v>84</v>
      </c>
      <c r="F23" s="4">
        <v>1607</v>
      </c>
    </row>
    <row r="24" spans="1:12" ht="14.25">
      <c r="A24" s="1"/>
      <c r="B24" s="1" t="s">
        <v>48</v>
      </c>
      <c r="C24" s="3">
        <v>23</v>
      </c>
      <c r="D24" s="3" t="s">
        <v>44</v>
      </c>
      <c r="E24" s="3" t="s">
        <v>94</v>
      </c>
      <c r="F24" s="4">
        <v>987</v>
      </c>
    </row>
    <row r="25" spans="1:12" ht="14.25">
      <c r="A25" s="1"/>
      <c r="B25" s="1" t="s">
        <v>126</v>
      </c>
      <c r="C25" s="3">
        <v>24</v>
      </c>
      <c r="D25" s="3" t="s">
        <v>44</v>
      </c>
      <c r="E25" s="3" t="s">
        <v>84</v>
      </c>
      <c r="F25" s="4">
        <v>1607</v>
      </c>
    </row>
    <row r="26" spans="1:12" ht="14.25">
      <c r="A26" s="1"/>
      <c r="B26" s="1" t="s">
        <v>125</v>
      </c>
      <c r="C26" s="3">
        <v>25</v>
      </c>
      <c r="D26" s="3" t="s">
        <v>44</v>
      </c>
      <c r="E26" s="3" t="s">
        <v>94</v>
      </c>
      <c r="F26" s="4">
        <v>987</v>
      </c>
    </row>
    <row r="27" spans="1:12" ht="14.25">
      <c r="A27" s="1"/>
      <c r="B27" s="1" t="s">
        <v>93</v>
      </c>
      <c r="C27" s="3">
        <v>26</v>
      </c>
      <c r="D27" s="3" t="s">
        <v>44</v>
      </c>
      <c r="E27" s="3" t="s">
        <v>84</v>
      </c>
      <c r="F27" s="4">
        <v>1607</v>
      </c>
    </row>
    <row r="28" spans="1:12" ht="14.25">
      <c r="A28" s="1"/>
      <c r="B28" s="1" t="s">
        <v>85</v>
      </c>
      <c r="C28" s="3">
        <v>27</v>
      </c>
      <c r="D28" s="3" t="s">
        <v>44</v>
      </c>
      <c r="E28" s="3" t="s">
        <v>94</v>
      </c>
      <c r="F28" s="4">
        <v>987</v>
      </c>
    </row>
    <row r="29" spans="1:12" ht="14.25">
      <c r="A29" s="1"/>
      <c r="B29" s="1" t="s">
        <v>121</v>
      </c>
      <c r="C29" s="3">
        <v>28</v>
      </c>
      <c r="D29" s="3" t="s">
        <v>44</v>
      </c>
      <c r="E29" s="3" t="s">
        <v>84</v>
      </c>
      <c r="F29" s="4">
        <v>1607</v>
      </c>
    </row>
    <row r="30" spans="1:12" ht="14.25">
      <c r="A30" s="1"/>
      <c r="B30" s="1" t="s">
        <v>122</v>
      </c>
      <c r="C30" s="3">
        <v>29</v>
      </c>
      <c r="D30" s="3" t="s">
        <v>44</v>
      </c>
      <c r="E30" s="3" t="s">
        <v>84</v>
      </c>
      <c r="F30" s="4">
        <v>1607</v>
      </c>
    </row>
    <row r="31" spans="1:12" ht="14.25">
      <c r="A31" s="1"/>
      <c r="B31" s="1" t="s">
        <v>114</v>
      </c>
      <c r="C31" s="3">
        <v>30</v>
      </c>
      <c r="D31" s="3" t="s">
        <v>44</v>
      </c>
      <c r="E31" s="3" t="s">
        <v>94</v>
      </c>
      <c r="F31" s="4">
        <v>987</v>
      </c>
    </row>
    <row r="32" spans="1:12" ht="14.25">
      <c r="A32" s="1"/>
      <c r="B32" s="1" t="s">
        <v>118</v>
      </c>
      <c r="C32" s="3">
        <v>31</v>
      </c>
      <c r="D32" s="3" t="s">
        <v>44</v>
      </c>
      <c r="E32" s="3" t="s">
        <v>94</v>
      </c>
      <c r="F32" s="4">
        <v>987</v>
      </c>
    </row>
    <row r="33" spans="1:14" ht="14.25">
      <c r="A33" s="1"/>
      <c r="B33" s="1" t="s">
        <v>123</v>
      </c>
      <c r="C33" s="3">
        <v>32</v>
      </c>
      <c r="D33" s="3" t="s">
        <v>44</v>
      </c>
      <c r="E33" s="3" t="s">
        <v>84</v>
      </c>
      <c r="F33" s="4">
        <v>1607</v>
      </c>
    </row>
    <row r="34" spans="1:14" ht="14.25">
      <c r="A34" s="1"/>
      <c r="B34" s="1" t="s">
        <v>124</v>
      </c>
      <c r="C34" s="3">
        <v>33</v>
      </c>
      <c r="D34" s="3" t="s">
        <v>44</v>
      </c>
      <c r="E34" s="3" t="s">
        <v>84</v>
      </c>
      <c r="F34" s="4">
        <v>1607</v>
      </c>
    </row>
    <row r="35" spans="1:14" ht="14.25">
      <c r="A35" s="1"/>
      <c r="B35" s="1" t="s">
        <v>50</v>
      </c>
      <c r="C35" s="3">
        <v>34</v>
      </c>
      <c r="D35" s="3" t="s">
        <v>44</v>
      </c>
      <c r="E35" s="3" t="s">
        <v>94</v>
      </c>
      <c r="F35" s="4">
        <v>987</v>
      </c>
    </row>
    <row r="36" spans="1:14" ht="14.25">
      <c r="A36" s="1"/>
      <c r="B36" s="1" t="s">
        <v>119</v>
      </c>
      <c r="C36" s="3">
        <v>35</v>
      </c>
      <c r="D36" s="3" t="s">
        <v>44</v>
      </c>
      <c r="E36" s="3" t="s">
        <v>94</v>
      </c>
      <c r="F36" s="4">
        <v>987</v>
      </c>
    </row>
    <row r="37" spans="1:14" ht="14.25">
      <c r="A37" s="1" t="s">
        <v>51</v>
      </c>
      <c r="B37" s="1" t="s">
        <v>52</v>
      </c>
      <c r="C37" s="3">
        <v>36</v>
      </c>
      <c r="D37" s="3" t="s">
        <v>44</v>
      </c>
      <c r="E37" s="3" t="s">
        <v>94</v>
      </c>
      <c r="F37" s="5">
        <v>29500</v>
      </c>
      <c r="G37" s="5">
        <v>24590</v>
      </c>
      <c r="H37" s="5">
        <v>19670</v>
      </c>
      <c r="I37" s="5">
        <v>14750</v>
      </c>
      <c r="J37" s="5">
        <v>9840</v>
      </c>
      <c r="K37" s="5">
        <v>4920</v>
      </c>
      <c r="L37" s="5"/>
      <c r="M37" s="5"/>
      <c r="N37" s="5"/>
    </row>
    <row r="38" spans="1:14" ht="14.25">
      <c r="A38" s="1"/>
      <c r="B38" s="1" t="s">
        <v>53</v>
      </c>
      <c r="C38" s="3">
        <v>37</v>
      </c>
      <c r="D38" s="3" t="s">
        <v>44</v>
      </c>
      <c r="E38" s="3" t="s">
        <v>94</v>
      </c>
      <c r="F38" s="5">
        <v>29500</v>
      </c>
      <c r="G38" s="5">
        <v>24590</v>
      </c>
      <c r="H38" s="5">
        <v>19670</v>
      </c>
      <c r="I38" s="5">
        <v>14750</v>
      </c>
      <c r="J38" s="5">
        <v>9840</v>
      </c>
      <c r="K38" s="5">
        <v>4920</v>
      </c>
      <c r="L38" s="5"/>
      <c r="M38" s="5"/>
      <c r="N38" s="5"/>
    </row>
    <row r="39" spans="1:14" ht="14.25">
      <c r="A39" s="6"/>
      <c r="B39" s="1" t="s">
        <v>54</v>
      </c>
      <c r="C39" s="3">
        <v>38</v>
      </c>
      <c r="D39" s="3" t="s">
        <v>44</v>
      </c>
      <c r="E39" s="3" t="s">
        <v>94</v>
      </c>
      <c r="F39" s="5">
        <v>29500</v>
      </c>
      <c r="G39" s="5">
        <v>24590</v>
      </c>
      <c r="H39" s="5">
        <v>19670</v>
      </c>
      <c r="I39" s="5">
        <v>14750</v>
      </c>
      <c r="J39" s="5">
        <v>9840</v>
      </c>
      <c r="K39" s="5">
        <v>4920</v>
      </c>
      <c r="L39" s="5"/>
      <c r="M39" s="5"/>
      <c r="N39" s="5"/>
    </row>
    <row r="40" spans="1:14" ht="14.25">
      <c r="A40" s="1"/>
      <c r="B40" s="1" t="s">
        <v>55</v>
      </c>
      <c r="C40" s="3">
        <v>39</v>
      </c>
      <c r="D40" s="3" t="s">
        <v>44</v>
      </c>
      <c r="E40" s="3" t="s">
        <v>94</v>
      </c>
      <c r="F40" s="5">
        <v>29500</v>
      </c>
      <c r="G40" s="5">
        <v>24590</v>
      </c>
      <c r="H40" s="5">
        <v>19670</v>
      </c>
      <c r="I40" s="5">
        <v>14750</v>
      </c>
      <c r="J40" s="5">
        <v>9840</v>
      </c>
      <c r="K40" s="5">
        <v>4920</v>
      </c>
      <c r="L40" s="5"/>
      <c r="M40" s="5"/>
      <c r="N40" s="5"/>
    </row>
    <row r="41" spans="1:14" ht="14.25">
      <c r="A41" s="1"/>
      <c r="B41" s="1" t="s">
        <v>56</v>
      </c>
      <c r="C41" s="3">
        <v>40</v>
      </c>
      <c r="D41" s="3" t="s">
        <v>44</v>
      </c>
      <c r="E41" s="3" t="s">
        <v>94</v>
      </c>
      <c r="F41" s="5">
        <v>29500</v>
      </c>
      <c r="G41" s="5">
        <v>24590</v>
      </c>
      <c r="H41" s="5">
        <v>19670</v>
      </c>
      <c r="I41" s="5">
        <v>14750</v>
      </c>
      <c r="J41" s="5">
        <v>9840</v>
      </c>
      <c r="K41" s="5">
        <v>4920</v>
      </c>
      <c r="L41" s="5"/>
      <c r="M41" s="5"/>
      <c r="N41" s="5"/>
    </row>
    <row r="42" spans="1:14" ht="14.25">
      <c r="A42" s="1"/>
      <c r="B42" s="1" t="s">
        <v>57</v>
      </c>
      <c r="C42" s="3">
        <v>41</v>
      </c>
      <c r="D42" s="3" t="s">
        <v>44</v>
      </c>
      <c r="E42" s="3" t="s">
        <v>94</v>
      </c>
      <c r="F42" s="5">
        <v>29500</v>
      </c>
      <c r="G42" s="5">
        <v>24590</v>
      </c>
      <c r="H42" s="5">
        <v>19670</v>
      </c>
      <c r="I42" s="5">
        <v>14750</v>
      </c>
      <c r="J42" s="5">
        <v>9840</v>
      </c>
      <c r="K42" s="5">
        <v>4920</v>
      </c>
      <c r="L42" s="5"/>
      <c r="M42" s="5"/>
      <c r="N42" s="5"/>
    </row>
    <row r="43" spans="1:14" ht="14.25">
      <c r="A43" s="1"/>
      <c r="B43" s="1" t="s">
        <v>58</v>
      </c>
      <c r="C43" s="3">
        <v>42</v>
      </c>
      <c r="D43" s="3" t="s">
        <v>44</v>
      </c>
      <c r="E43" s="3" t="s">
        <v>94</v>
      </c>
      <c r="F43" s="5">
        <v>29500</v>
      </c>
      <c r="G43" s="5">
        <v>24590</v>
      </c>
      <c r="H43" s="5">
        <v>19670</v>
      </c>
      <c r="I43" s="5">
        <v>14750</v>
      </c>
      <c r="J43" s="5">
        <v>9840</v>
      </c>
      <c r="K43" s="5">
        <v>4920</v>
      </c>
      <c r="L43" s="5"/>
      <c r="M43" s="5"/>
      <c r="N43" s="5"/>
    </row>
    <row r="44" spans="1:14" ht="14.25">
      <c r="A44" s="1" t="s">
        <v>59</v>
      </c>
      <c r="B44" s="1" t="s">
        <v>60</v>
      </c>
      <c r="C44" s="3">
        <v>43</v>
      </c>
      <c r="D44" s="3" t="s">
        <v>44</v>
      </c>
      <c r="E44" s="3" t="s">
        <v>94</v>
      </c>
      <c r="F44" s="5">
        <v>11800</v>
      </c>
      <c r="G44" s="5">
        <v>9840</v>
      </c>
      <c r="H44" s="5">
        <v>7870</v>
      </c>
      <c r="I44" s="5">
        <v>5900</v>
      </c>
      <c r="J44" s="5">
        <v>3940</v>
      </c>
      <c r="K44" s="5">
        <v>1970</v>
      </c>
      <c r="L44" s="5"/>
      <c r="M44" s="5"/>
      <c r="N44" s="5"/>
    </row>
    <row r="45" spans="1:14" ht="14.25">
      <c r="A45" s="6"/>
      <c r="B45" s="1" t="s">
        <v>61</v>
      </c>
      <c r="C45" s="3">
        <v>44</v>
      </c>
      <c r="D45" s="3" t="s">
        <v>44</v>
      </c>
      <c r="E45" s="3" t="s">
        <v>94</v>
      </c>
      <c r="F45" s="5">
        <v>11800</v>
      </c>
      <c r="G45" s="5">
        <v>9840</v>
      </c>
      <c r="H45" s="5">
        <v>7870</v>
      </c>
      <c r="I45" s="5">
        <v>5900</v>
      </c>
      <c r="J45" s="5">
        <v>3940</v>
      </c>
      <c r="K45" s="5">
        <v>1970</v>
      </c>
      <c r="L45" s="5"/>
      <c r="M45" s="5"/>
      <c r="N45" s="5"/>
    </row>
    <row r="46" spans="1:14" ht="14.25">
      <c r="A46" s="1"/>
      <c r="B46" s="1" t="s">
        <v>62</v>
      </c>
      <c r="C46" s="3">
        <v>45</v>
      </c>
      <c r="D46" s="3" t="s">
        <v>44</v>
      </c>
      <c r="E46" s="3" t="s">
        <v>94</v>
      </c>
      <c r="F46" s="5">
        <v>11800</v>
      </c>
      <c r="G46" s="5">
        <v>9840</v>
      </c>
      <c r="H46" s="5">
        <v>7870</v>
      </c>
      <c r="I46" s="5">
        <v>5900</v>
      </c>
      <c r="J46" s="5">
        <v>3940</v>
      </c>
      <c r="K46" s="5">
        <v>1970</v>
      </c>
      <c r="L46" s="5"/>
      <c r="M46" s="5"/>
      <c r="N46" s="5"/>
    </row>
    <row r="47" spans="1:14" ht="14.25">
      <c r="A47" s="1"/>
      <c r="B47" s="1" t="s">
        <v>73</v>
      </c>
      <c r="C47" s="3">
        <v>46</v>
      </c>
      <c r="D47" s="3" t="s">
        <v>44</v>
      </c>
      <c r="E47" s="3" t="s">
        <v>94</v>
      </c>
      <c r="F47" s="5">
        <v>11800</v>
      </c>
      <c r="G47" s="5">
        <v>9840</v>
      </c>
      <c r="H47" s="5">
        <v>7870</v>
      </c>
      <c r="I47" s="5">
        <v>5900</v>
      </c>
      <c r="J47" s="5">
        <v>3940</v>
      </c>
      <c r="K47" s="5">
        <v>1970</v>
      </c>
      <c r="L47" s="5"/>
      <c r="M47" s="5"/>
      <c r="N47" s="5"/>
    </row>
    <row r="48" spans="1:14" ht="14.25" customHeight="1">
      <c r="A48" s="1"/>
      <c r="B48" s="1" t="s">
        <v>74</v>
      </c>
      <c r="C48" s="3">
        <v>47</v>
      </c>
      <c r="D48" s="3" t="s">
        <v>44</v>
      </c>
      <c r="E48" s="3" t="s">
        <v>94</v>
      </c>
      <c r="F48" s="5">
        <v>11800</v>
      </c>
      <c r="G48" s="5">
        <v>9840</v>
      </c>
      <c r="H48" s="5">
        <v>7870</v>
      </c>
      <c r="I48" s="5">
        <v>5900</v>
      </c>
      <c r="J48" s="5">
        <v>3940</v>
      </c>
      <c r="K48" s="5">
        <v>1970</v>
      </c>
      <c r="L48" s="5"/>
      <c r="M48" s="5"/>
      <c r="N48" s="5"/>
    </row>
    <row r="49" spans="1:14" ht="14.25" customHeight="1">
      <c r="A49" s="1"/>
      <c r="B49" s="1" t="s">
        <v>63</v>
      </c>
      <c r="C49" s="3">
        <v>48</v>
      </c>
      <c r="D49" s="3" t="s">
        <v>44</v>
      </c>
      <c r="E49" s="3" t="s">
        <v>94</v>
      </c>
      <c r="F49" s="5">
        <v>11800</v>
      </c>
      <c r="G49" s="5">
        <v>9840</v>
      </c>
      <c r="H49" s="5">
        <v>7870</v>
      </c>
      <c r="I49" s="5">
        <v>5900</v>
      </c>
      <c r="J49" s="5">
        <v>3940</v>
      </c>
      <c r="K49" s="5">
        <v>1970</v>
      </c>
      <c r="L49" s="5"/>
      <c r="M49" s="5"/>
      <c r="N49" s="5"/>
    </row>
    <row r="50" spans="1:14" ht="14.25">
      <c r="C50" s="3"/>
      <c r="G50" s="5"/>
      <c r="H50" s="5"/>
      <c r="I50" s="5"/>
      <c r="J50" s="5"/>
      <c r="K50" s="5"/>
      <c r="L50" s="5"/>
      <c r="M50" s="5"/>
      <c r="N50" s="5"/>
    </row>
    <row r="52" spans="1:14" ht="14.25">
      <c r="B52" s="1"/>
    </row>
    <row r="53" spans="1:14" ht="14.25">
      <c r="B53" s="1"/>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別紙</vt:lpstr>
      <vt:lpstr>記載例（別紙）</vt:lpstr>
      <vt:lpstr>対象施設（区分）</vt:lpstr>
      <vt:lpstr>リスト①</vt:lpstr>
      <vt:lpstr>'記載例（別紙）'!Print_Area</vt:lpstr>
      <vt:lpstr>別紙!Print_Area</vt:lpstr>
      <vt:lpstr>'記載例（別紙）'!Print_Titles</vt:lpstr>
      <vt:lpstr>別紙!Print_Titles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畑中　瞭</dc:creator>
  <cp:keywords/>
  <dc:description/>
  <cp:lastModifiedBy>門間　瞳</cp:lastModifiedBy>
  <cp:revision>0</cp:revision>
  <cp:lastPrinted>2025-12-08T06:19:31Z</cp:lastPrinted>
  <dcterms:created xsi:type="dcterms:W3CDTF">1601-01-01T00:00:00Z</dcterms:created>
  <dcterms:modified xsi:type="dcterms:W3CDTF">2026-06-25T04:07:17Z</dcterms:modified>
  <cp:category/>
</cp:coreProperties>
</file>