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ThisWorkbook" defaultThemeVersion="124226"/>
  <mc:AlternateContent xmlns:mc="http://schemas.openxmlformats.org/markup-compatibility/2006">
    <mc:Choice Requires="x15">
      <x15ac:absPath xmlns:x15ac="http://schemas.microsoft.com/office/spreadsheetml/2010/11/ac" url="\\10.226.120.2\地域生活支援課\5 居住支援担当\49　グループホーム体制強化支援事業\08_R8年度\01 交付申請（第１回）\1_周知\"/>
    </mc:Choice>
  </mc:AlternateContent>
  <xr:revisionPtr revIDLastSave="0" documentId="13_ncr:1_{FCD2B167-87AE-480A-8AAE-A69AFF53A2E5}" xr6:coauthVersionLast="47" xr6:coauthVersionMax="47" xr10:uidLastSave="{00000000-0000-0000-0000-000000000000}"/>
  <bookViews>
    <workbookView xWindow="28680" yWindow="-120" windowWidth="29040" windowHeight="15720" tabRatio="901" xr2:uid="{00000000-000D-0000-FFFF-FFFF00000000}"/>
  </bookViews>
  <sheets>
    <sheet name="【要確認】書類のポイント" sheetId="13" r:id="rId1"/>
    <sheet name="基本情報シート" sheetId="28" r:id="rId2"/>
    <sheet name="第１号様式(要押印)" sheetId="14" r:id="rId3"/>
    <sheet name="様式１－１" sheetId="53" r:id="rId4"/>
    <sheet name="様式２－１(全て自動入力)" sheetId="58" r:id="rId5"/>
    <sheet name="様式3① (記入例)" sheetId="59" r:id="rId6"/>
    <sheet name="様式3①" sheetId="57" r:id="rId7"/>
    <sheet name="様式3②" sheetId="60" r:id="rId8"/>
    <sheet name="様式3③" sheetId="61" r:id="rId9"/>
    <sheet name="様式3④" sheetId="62" r:id="rId10"/>
    <sheet name="様式3⑤" sheetId="63" r:id="rId11"/>
    <sheet name="様式3⑥" sheetId="64" r:id="rId12"/>
    <sheet name="様式3⑦" sheetId="65" r:id="rId13"/>
    <sheet name="様式4(要押印)" sheetId="1" r:id="rId14"/>
    <sheet name="様式１３(要押印)" sheetId="26" r:id="rId15"/>
    <sheet name="都集計用" sheetId="21" r:id="rId16"/>
    <sheet name="様式１１請求書(要押印)" sheetId="24" state="hidden" r:id="rId17"/>
  </sheets>
  <definedNames>
    <definedName name="_xlnm.Print_Area" localSheetId="0">【要確認】書類のポイント!$A$1:$E$33</definedName>
    <definedName name="_xlnm.Print_Area" localSheetId="1">基本情報シート!$A$1:$E$35</definedName>
    <definedName name="_xlnm.Print_Area" localSheetId="2">'第１号様式(要押印)'!$A$1:$K$53</definedName>
    <definedName name="_xlnm.Print_Area" localSheetId="3">'様式１－１'!$A$1:$I$61</definedName>
    <definedName name="_xlnm.Print_Area" localSheetId="16">'様式１１請求書(要押印)'!$A$1:$O$45</definedName>
    <definedName name="_xlnm.Print_Area" localSheetId="14">'様式１３(要押印)'!$A$1:$K$51</definedName>
    <definedName name="_xlnm.Print_Area" localSheetId="4">'様式２－１(全て自動入力)'!$A$1:$D$87</definedName>
    <definedName name="_xlnm.Print_Area" localSheetId="6">様式3①!$A$1:$BY$48</definedName>
    <definedName name="_xlnm.Print_Area" localSheetId="5">'様式3① (記入例)'!$A$1:$BY$48</definedName>
    <definedName name="_xlnm.Print_Area" localSheetId="7">様式3②!$A$1:$BY$48</definedName>
    <definedName name="_xlnm.Print_Area" localSheetId="8">様式3③!$A$1:$BY$48</definedName>
    <definedName name="_xlnm.Print_Area" localSheetId="9">様式3④!$A$1:$BY$48</definedName>
    <definedName name="_xlnm.Print_Area" localSheetId="10">様式3⑤!$A$1:$BY$48</definedName>
    <definedName name="_xlnm.Print_Area" localSheetId="11">様式3⑥!$A$1:$BY$48</definedName>
    <definedName name="_xlnm.Print_Area" localSheetId="12">様式3⑦!$A$1:$BY$48</definedName>
    <definedName name="_xlnm.Print_Area" localSheetId="13">'様式4(要押印)'!$A$1:$J$46</definedName>
    <definedName name="_xlnm.Print_Titles" localSheetId="4">'様式２－１(全て自動入力)'!$1:$2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A8" i="65" l="1"/>
  <c r="AW8" i="65"/>
  <c r="AS8" i="65"/>
  <c r="BA8" i="64"/>
  <c r="AW8" i="64"/>
  <c r="AS8" i="64"/>
  <c r="BA8" i="63"/>
  <c r="AW8" i="63"/>
  <c r="AS8" i="63"/>
  <c r="BA8" i="62"/>
  <c r="AW8" i="62"/>
  <c r="AS8" i="62"/>
  <c r="BA8" i="61"/>
  <c r="AW8" i="61"/>
  <c r="AS8" i="61"/>
  <c r="BA8" i="60"/>
  <c r="AW8" i="60"/>
  <c r="AS8" i="60"/>
  <c r="BV3" i="59"/>
  <c r="BN4" i="61"/>
  <c r="BN4" i="62" l="1"/>
  <c r="BN4" i="64"/>
  <c r="BN4" i="65"/>
  <c r="BV4" i="61" l="1"/>
  <c r="BV4" i="62"/>
  <c r="BV4" i="64"/>
  <c r="BV4" i="65"/>
  <c r="BV5" i="61" l="1"/>
  <c r="BV5" i="60"/>
  <c r="BV5" i="62"/>
  <c r="BV5" i="64"/>
  <c r="BV5" i="65"/>
  <c r="C22" i="28"/>
  <c r="BV4" i="59"/>
  <c r="T13" i="59"/>
  <c r="BU20" i="61"/>
  <c r="BU20" i="62"/>
  <c r="BU20" i="64"/>
  <c r="BU20" i="65"/>
  <c r="AO4" i="59" a="1"/>
  <c r="AO4" i="59" s="1"/>
  <c r="C1" i="28"/>
  <c r="F16" i="13" s="1"/>
  <c r="BA32" i="59"/>
  <c r="T12" i="59"/>
  <c r="T11" i="59"/>
  <c r="BQ7" i="59"/>
  <c r="C17" i="59"/>
  <c r="C19" i="59"/>
  <c r="C18" i="59"/>
  <c r="H8" i="59"/>
  <c r="H7" i="59"/>
  <c r="H6" i="59"/>
  <c r="AW17" i="61"/>
  <c r="AW35" i="57"/>
  <c r="AX35" i="57" s="1"/>
  <c r="AX36" i="57" s="1"/>
  <c r="AV35" i="57"/>
  <c r="AV36" i="57" s="1"/>
  <c r="AU35" i="57"/>
  <c r="AU36" i="57" s="1"/>
  <c r="AT35" i="57"/>
  <c r="AT36" i="57" s="1"/>
  <c r="AS35" i="57"/>
  <c r="AS36" i="57" s="1"/>
  <c r="AR35" i="57"/>
  <c r="AR36" i="57" s="1"/>
  <c r="AQ35" i="57"/>
  <c r="AP35" i="57"/>
  <c r="AO35" i="57"/>
  <c r="AN35" i="57"/>
  <c r="AM35" i="57"/>
  <c r="AL35" i="57"/>
  <c r="AL36" i="57" s="1"/>
  <c r="AK35" i="57"/>
  <c r="AJ35" i="57"/>
  <c r="AI35" i="57"/>
  <c r="AH35" i="57"/>
  <c r="AH36" i="57" s="1"/>
  <c r="AG35" i="57"/>
  <c r="AF35" i="57"/>
  <c r="AF36" i="57" s="1"/>
  <c r="AE35" i="57"/>
  <c r="AE36" i="57" s="1"/>
  <c r="AD35" i="57"/>
  <c r="AD36" i="57" s="1"/>
  <c r="AC35" i="57"/>
  <c r="AB35" i="57"/>
  <c r="AB36" i="57" s="1"/>
  <c r="AA35" i="57"/>
  <c r="Z35" i="57"/>
  <c r="Y35" i="57"/>
  <c r="X35" i="57"/>
  <c r="W35" i="57"/>
  <c r="V35" i="57"/>
  <c r="V36" i="57" s="1"/>
  <c r="AW35" i="60"/>
  <c r="AV35" i="60"/>
  <c r="AU35" i="60"/>
  <c r="AT35" i="60"/>
  <c r="AS35" i="60"/>
  <c r="AR35" i="60"/>
  <c r="AQ35" i="60"/>
  <c r="AP35" i="60"/>
  <c r="AO35" i="60"/>
  <c r="AO36" i="60" s="1"/>
  <c r="AN35" i="60"/>
  <c r="AN36" i="60" s="1"/>
  <c r="AM35" i="60"/>
  <c r="AL35" i="60"/>
  <c r="AK35" i="60"/>
  <c r="AJ35" i="60"/>
  <c r="AI35" i="60"/>
  <c r="AH35" i="60"/>
  <c r="AH36" i="60" s="1"/>
  <c r="AG35" i="60"/>
  <c r="AG36" i="60" s="1"/>
  <c r="AF35" i="60"/>
  <c r="AE35" i="60"/>
  <c r="AE36" i="60" s="1"/>
  <c r="AD35" i="60"/>
  <c r="AD36" i="60" s="1"/>
  <c r="AC35" i="60"/>
  <c r="AB35" i="60"/>
  <c r="AA35" i="60"/>
  <c r="Z35" i="60"/>
  <c r="Y35" i="60"/>
  <c r="Y36" i="60" s="1"/>
  <c r="X35" i="60"/>
  <c r="X36" i="60" s="1"/>
  <c r="W35" i="60"/>
  <c r="V35" i="60"/>
  <c r="AW35" i="61"/>
  <c r="AV35" i="61"/>
  <c r="AU35" i="61"/>
  <c r="AT35" i="61"/>
  <c r="AT36" i="61" s="1"/>
  <c r="AS35" i="61"/>
  <c r="AS36" i="61" s="1"/>
  <c r="AR35" i="61"/>
  <c r="AQ35" i="61"/>
  <c r="AP35" i="61"/>
  <c r="AP36" i="61" s="1"/>
  <c r="AO35" i="61"/>
  <c r="AN35" i="61"/>
  <c r="AN36" i="61" s="1"/>
  <c r="AM35" i="61"/>
  <c r="AM36" i="61" s="1"/>
  <c r="AL35" i="61"/>
  <c r="AL36" i="61" s="1"/>
  <c r="AK35" i="61"/>
  <c r="AK36" i="61" s="1"/>
  <c r="AJ35" i="61"/>
  <c r="AJ36" i="61" s="1"/>
  <c r="AI35" i="61"/>
  <c r="AH35" i="61"/>
  <c r="AG35" i="61"/>
  <c r="AF35" i="61"/>
  <c r="AE35" i="61"/>
  <c r="AE36" i="61" s="1"/>
  <c r="AD35" i="61"/>
  <c r="AD36" i="61" s="1"/>
  <c r="AC35" i="61"/>
  <c r="AB35" i="61"/>
  <c r="AA35" i="61"/>
  <c r="AA36" i="61" s="1"/>
  <c r="Z35" i="61"/>
  <c r="Y35" i="61"/>
  <c r="X35" i="61"/>
  <c r="W35" i="61"/>
  <c r="V35" i="61"/>
  <c r="AW35" i="62"/>
  <c r="AV35" i="62"/>
  <c r="AV36" i="62" s="1"/>
  <c r="AU35" i="62"/>
  <c r="AT35" i="62"/>
  <c r="AS35" i="62"/>
  <c r="AR35" i="62"/>
  <c r="AQ35" i="62"/>
  <c r="AP35" i="62"/>
  <c r="AP36" i="62" s="1"/>
  <c r="AO35" i="62"/>
  <c r="AO36" i="62" s="1"/>
  <c r="AN35" i="62"/>
  <c r="AM35" i="62"/>
  <c r="AM36" i="62" s="1"/>
  <c r="AL35" i="62"/>
  <c r="AK35" i="62"/>
  <c r="AJ35" i="62"/>
  <c r="AI35" i="62"/>
  <c r="AH35" i="62"/>
  <c r="AG35" i="62"/>
  <c r="AG36" i="62" s="1"/>
  <c r="AF35" i="62"/>
  <c r="AE35" i="62"/>
  <c r="AD35" i="62"/>
  <c r="AC35" i="62"/>
  <c r="AB35" i="62"/>
  <c r="AA35" i="62"/>
  <c r="Z35" i="62"/>
  <c r="Z36" i="62" s="1"/>
  <c r="Y35" i="62"/>
  <c r="X35" i="62"/>
  <c r="W35" i="62"/>
  <c r="W36" i="62" s="1"/>
  <c r="V35" i="62"/>
  <c r="AW35" i="63"/>
  <c r="AW36" i="63" s="1"/>
  <c r="AV35" i="63"/>
  <c r="AV36" i="63" s="1"/>
  <c r="AU35" i="63"/>
  <c r="AT35" i="63"/>
  <c r="AT36" i="63" s="1"/>
  <c r="AS35" i="63"/>
  <c r="AS36" i="63" s="1"/>
  <c r="AR35" i="63"/>
  <c r="AR36" i="63" s="1"/>
  <c r="AQ35" i="63"/>
  <c r="AQ36" i="63" s="1"/>
  <c r="AP35" i="63"/>
  <c r="AO35" i="63"/>
  <c r="AO36" i="63" s="1"/>
  <c r="AN35" i="63"/>
  <c r="AM35" i="63"/>
  <c r="AL35" i="63"/>
  <c r="AL36" i="63" s="1"/>
  <c r="AK35" i="63"/>
  <c r="AK36" i="63" s="1"/>
  <c r="AJ35" i="63"/>
  <c r="AJ36" i="63" s="1"/>
  <c r="AI35" i="63"/>
  <c r="AH35" i="63"/>
  <c r="AH36" i="63" s="1"/>
  <c r="AG35" i="63"/>
  <c r="AF35" i="63"/>
  <c r="AF36" i="63" s="1"/>
  <c r="AE35" i="63"/>
  <c r="AD35" i="63"/>
  <c r="AD36" i="63" s="1"/>
  <c r="AC35" i="63"/>
  <c r="AC36" i="63" s="1"/>
  <c r="AB35" i="63"/>
  <c r="AB36" i="63" s="1"/>
  <c r="AA35" i="63"/>
  <c r="AA36" i="63" s="1"/>
  <c r="Z35" i="63"/>
  <c r="Y35" i="63"/>
  <c r="Y36" i="63" s="1"/>
  <c r="X35" i="63"/>
  <c r="W35" i="63"/>
  <c r="V35" i="63"/>
  <c r="V36" i="63" s="1"/>
  <c r="AW35" i="64"/>
  <c r="AW36" i="64" s="1"/>
  <c r="AV35" i="64"/>
  <c r="AU35" i="64"/>
  <c r="AT35" i="64"/>
  <c r="AT36" i="64" s="1"/>
  <c r="AS35" i="64"/>
  <c r="AR35" i="64"/>
  <c r="AQ35" i="64"/>
  <c r="AP35" i="64"/>
  <c r="AP36" i="64" s="1"/>
  <c r="AO35" i="64"/>
  <c r="AN35" i="64"/>
  <c r="AN36" i="64" s="1"/>
  <c r="AM35" i="64"/>
  <c r="AL35" i="64"/>
  <c r="AK35" i="64"/>
  <c r="AK36" i="64" s="1"/>
  <c r="AJ35" i="64"/>
  <c r="AJ36" i="64" s="1"/>
  <c r="AI35" i="64"/>
  <c r="AH35" i="64"/>
  <c r="AH36" i="64" s="1"/>
  <c r="AG35" i="64"/>
  <c r="AG36" i="64" s="1"/>
  <c r="AF35" i="64"/>
  <c r="AF36" i="64" s="1"/>
  <c r="AE35" i="64"/>
  <c r="AD35" i="64"/>
  <c r="AD36" i="64" s="1"/>
  <c r="AC35" i="64"/>
  <c r="AB35" i="64"/>
  <c r="AB36" i="64" s="1"/>
  <c r="AA35" i="64"/>
  <c r="AA36" i="64" s="1"/>
  <c r="Z35" i="64"/>
  <c r="Z36" i="64" s="1"/>
  <c r="Y35" i="64"/>
  <c r="Y36" i="64" s="1"/>
  <c r="X35" i="64"/>
  <c r="X36" i="64" s="1"/>
  <c r="W35" i="64"/>
  <c r="V35" i="64"/>
  <c r="V36" i="64" s="1"/>
  <c r="AW35" i="65"/>
  <c r="AW36" i="65" s="1"/>
  <c r="AV35" i="65"/>
  <c r="AU35" i="65"/>
  <c r="AT35" i="65"/>
  <c r="AT36" i="65" s="1"/>
  <c r="AS35" i="65"/>
  <c r="AS36" i="65" s="1"/>
  <c r="AR35" i="65"/>
  <c r="AQ35" i="65"/>
  <c r="AQ36" i="65" s="1"/>
  <c r="AP35" i="65"/>
  <c r="AP36" i="65" s="1"/>
  <c r="AO35" i="65"/>
  <c r="AN35" i="65"/>
  <c r="AN36" i="65" s="1"/>
  <c r="AM35" i="65"/>
  <c r="AL35" i="65"/>
  <c r="AL36" i="65" s="1"/>
  <c r="AK35" i="65"/>
  <c r="AK36" i="65" s="1"/>
  <c r="AJ35" i="65"/>
  <c r="AJ36" i="65" s="1"/>
  <c r="AI35" i="65"/>
  <c r="AH35" i="65"/>
  <c r="AH36" i="65" s="1"/>
  <c r="AG35" i="65"/>
  <c r="AF35" i="65"/>
  <c r="AE35" i="65"/>
  <c r="AD35" i="65"/>
  <c r="AD36" i="65" s="1"/>
  <c r="AC35" i="65"/>
  <c r="AC36" i="65" s="1"/>
  <c r="AB35" i="65"/>
  <c r="AA35" i="65"/>
  <c r="AA36" i="65" s="1"/>
  <c r="Z35" i="65"/>
  <c r="Z36" i="65" s="1"/>
  <c r="Y35" i="65"/>
  <c r="X35" i="65"/>
  <c r="X36" i="65" s="1"/>
  <c r="W35" i="65"/>
  <c r="V35" i="65"/>
  <c r="V36" i="65" s="1"/>
  <c r="AW35" i="59"/>
  <c r="AV35" i="59"/>
  <c r="AV36" i="59" s="1"/>
  <c r="AU35" i="59"/>
  <c r="AT35" i="59"/>
  <c r="AS35" i="59"/>
  <c r="AS36" i="59" s="1"/>
  <c r="AR35" i="59"/>
  <c r="AQ35" i="59"/>
  <c r="AP35" i="59"/>
  <c r="AP36" i="59" s="1"/>
  <c r="AO35" i="59"/>
  <c r="AO36" i="59" s="1"/>
  <c r="AN35" i="59"/>
  <c r="AM35" i="59"/>
  <c r="AL35" i="59"/>
  <c r="AK35" i="59"/>
  <c r="AJ35" i="59"/>
  <c r="AJ36" i="59" s="1"/>
  <c r="AI35" i="59"/>
  <c r="AH35" i="59"/>
  <c r="AH36" i="59" s="1"/>
  <c r="AG35" i="59"/>
  <c r="AF35" i="59"/>
  <c r="AF36" i="59" s="1"/>
  <c r="AE35" i="59"/>
  <c r="AD35" i="59"/>
  <c r="AC35" i="59"/>
  <c r="AC36" i="59" s="1"/>
  <c r="AB35" i="59"/>
  <c r="AA35" i="59"/>
  <c r="Z35" i="59"/>
  <c r="Z36" i="59" s="1"/>
  <c r="Y35" i="59"/>
  <c r="X35" i="59"/>
  <c r="W35" i="59"/>
  <c r="W36" i="59" s="1"/>
  <c r="V35" i="59"/>
  <c r="V36" i="59" s="1"/>
  <c r="C10" i="58"/>
  <c r="C9" i="58"/>
  <c r="C7" i="58"/>
  <c r="C13" i="58" s="1"/>
  <c r="C6" i="58"/>
  <c r="C5" i="58"/>
  <c r="C4" i="58"/>
  <c r="AW23" i="57"/>
  <c r="AV23" i="57"/>
  <c r="AU23" i="57"/>
  <c r="AU24" i="57" s="1"/>
  <c r="AT23" i="57"/>
  <c r="AS23" i="57"/>
  <c r="AR23" i="57"/>
  <c r="AR24" i="57" s="1"/>
  <c r="AQ23" i="57"/>
  <c r="AP23" i="57"/>
  <c r="AO23" i="57"/>
  <c r="AN23" i="57"/>
  <c r="AN24" i="57" s="1"/>
  <c r="AM23" i="57"/>
  <c r="AM24" i="57" s="1"/>
  <c r="AL23" i="57"/>
  <c r="AL24" i="57" s="1"/>
  <c r="AK23" i="57"/>
  <c r="AK24" i="57" s="1"/>
  <c r="AJ23" i="57"/>
  <c r="AI23" i="57"/>
  <c r="AI24" i="57" s="1"/>
  <c r="AH23" i="57"/>
  <c r="AH24" i="57" s="1"/>
  <c r="AG23" i="57"/>
  <c r="AF23" i="57"/>
  <c r="AE23" i="57"/>
  <c r="AE24" i="57" s="1"/>
  <c r="AW23" i="60"/>
  <c r="AV23" i="60"/>
  <c r="AV24" i="60" s="1"/>
  <c r="AU23" i="60"/>
  <c r="AU24" i="60" s="1"/>
  <c r="AT23" i="60"/>
  <c r="AS23" i="60"/>
  <c r="AR23" i="60"/>
  <c r="AQ23" i="60"/>
  <c r="AP23" i="60"/>
  <c r="AO23" i="60"/>
  <c r="AN23" i="60"/>
  <c r="AM23" i="60"/>
  <c r="AM24" i="60" s="1"/>
  <c r="AL23" i="60"/>
  <c r="AL24" i="60" s="1"/>
  <c r="AK23" i="60"/>
  <c r="AK24" i="60" s="1"/>
  <c r="AJ23" i="60"/>
  <c r="AI23" i="60"/>
  <c r="AH23" i="60"/>
  <c r="AH24" i="60" s="1"/>
  <c r="AG23" i="60"/>
  <c r="AF23" i="60"/>
  <c r="AE23" i="60"/>
  <c r="AE24" i="60" s="1"/>
  <c r="AW23" i="61"/>
  <c r="AW24" i="61" s="1"/>
  <c r="AV23" i="61"/>
  <c r="AU23" i="61"/>
  <c r="AT23" i="61"/>
  <c r="AS23" i="61"/>
  <c r="AR23" i="61"/>
  <c r="AR24" i="61" s="1"/>
  <c r="AQ23" i="61"/>
  <c r="AQ24" i="61" s="1"/>
  <c r="AP23" i="61"/>
  <c r="AP24" i="61" s="1"/>
  <c r="AO23" i="61"/>
  <c r="AO24" i="61" s="1"/>
  <c r="AN23" i="61"/>
  <c r="AN24" i="61" s="1"/>
  <c r="AM23" i="61"/>
  <c r="AL23" i="61"/>
  <c r="AK23" i="61"/>
  <c r="AK24" i="61" s="1"/>
  <c r="AJ23" i="61"/>
  <c r="AI23" i="61"/>
  <c r="AH23" i="61"/>
  <c r="AH24" i="61" s="1"/>
  <c r="AG23" i="61"/>
  <c r="AG24" i="61" s="1"/>
  <c r="AF23" i="61"/>
  <c r="AE23" i="61"/>
  <c r="AW23" i="62"/>
  <c r="AV23" i="62"/>
  <c r="AU23" i="62"/>
  <c r="AT23" i="62"/>
  <c r="AT24" i="62" s="1"/>
  <c r="AS23" i="62"/>
  <c r="AS24" i="62" s="1"/>
  <c r="AR23" i="62"/>
  <c r="AR24" i="62" s="1"/>
  <c r="AQ23" i="62"/>
  <c r="AQ24" i="62" s="1"/>
  <c r="AP23" i="62"/>
  <c r="AO23" i="62"/>
  <c r="AN23" i="62"/>
  <c r="AN24" i="62" s="1"/>
  <c r="AM23" i="62"/>
  <c r="AL23" i="62"/>
  <c r="AK23" i="62"/>
  <c r="AJ23" i="62"/>
  <c r="AI23" i="62"/>
  <c r="AH23" i="62"/>
  <c r="AG23" i="62"/>
  <c r="AF23" i="62"/>
  <c r="AE23" i="62"/>
  <c r="AE24" i="62" s="1"/>
  <c r="AW23" i="63"/>
  <c r="AV23" i="63"/>
  <c r="AV24" i="63" s="1"/>
  <c r="AU23" i="63"/>
  <c r="AU24" i="63" s="1"/>
  <c r="AT23" i="63"/>
  <c r="AT24" i="63" s="1"/>
  <c r="AS23" i="63"/>
  <c r="AR23" i="63"/>
  <c r="AQ23" i="63"/>
  <c r="AQ24" i="63" s="1"/>
  <c r="AP23" i="63"/>
  <c r="AP24" i="63" s="1"/>
  <c r="AO23" i="63"/>
  <c r="AO24" i="63" s="1"/>
  <c r="AN23" i="63"/>
  <c r="AN24" i="63" s="1"/>
  <c r="AM23" i="63"/>
  <c r="AL23" i="63"/>
  <c r="AK23" i="63"/>
  <c r="AJ23" i="63"/>
  <c r="AI23" i="63"/>
  <c r="AI24" i="63" s="1"/>
  <c r="AH23" i="63"/>
  <c r="AH24" i="63" s="1"/>
  <c r="AG23" i="63"/>
  <c r="AG24" i="63" s="1"/>
  <c r="AF23" i="63"/>
  <c r="AF24" i="63" s="1"/>
  <c r="AE23" i="63"/>
  <c r="AE24" i="63" s="1"/>
  <c r="AW23" i="64"/>
  <c r="AW24" i="64" s="1"/>
  <c r="AV23" i="64"/>
  <c r="AU23" i="64"/>
  <c r="AT23" i="64"/>
  <c r="AS23" i="64"/>
  <c r="AS24" i="64" s="1"/>
  <c r="AR23" i="64"/>
  <c r="AQ23" i="64"/>
  <c r="AQ24" i="64" s="1"/>
  <c r="AP23" i="64"/>
  <c r="AP24" i="64" s="1"/>
  <c r="AO23" i="64"/>
  <c r="AN23" i="64"/>
  <c r="AM23" i="64"/>
  <c r="AL23" i="64"/>
  <c r="AK23" i="64"/>
  <c r="AJ23" i="64"/>
  <c r="AJ24" i="64" s="1"/>
  <c r="AI23" i="64"/>
  <c r="AI24" i="64" s="1"/>
  <c r="AH23" i="64"/>
  <c r="AH24" i="64" s="1"/>
  <c r="AG23" i="64"/>
  <c r="AG24" i="64" s="1"/>
  <c r="AF23" i="64"/>
  <c r="AE23" i="64"/>
  <c r="AE24" i="64" s="1"/>
  <c r="AW23" i="65"/>
  <c r="AW24" i="65" s="1"/>
  <c r="AV23" i="65"/>
  <c r="AV24" i="65" s="1"/>
  <c r="AU23" i="65"/>
  <c r="AT23" i="65"/>
  <c r="AS23" i="65"/>
  <c r="AS24" i="65" s="1"/>
  <c r="AR23" i="65"/>
  <c r="AR24" i="65" s="1"/>
  <c r="AQ23" i="65"/>
  <c r="AP23" i="65"/>
  <c r="AO23" i="65"/>
  <c r="AN23" i="65"/>
  <c r="AN24" i="65" s="1"/>
  <c r="AM23" i="65"/>
  <c r="AL23" i="65"/>
  <c r="AL24" i="65" s="1"/>
  <c r="AK23" i="65"/>
  <c r="AK24" i="65" s="1"/>
  <c r="AJ23" i="65"/>
  <c r="AJ24" i="65" s="1"/>
  <c r="AI23" i="65"/>
  <c r="AI24" i="65" s="1"/>
  <c r="AH23" i="65"/>
  <c r="AH24" i="65" s="1"/>
  <c r="AG23" i="65"/>
  <c r="AG24" i="65" s="1"/>
  <c r="AF23" i="65"/>
  <c r="AF24" i="65" s="1"/>
  <c r="AE23" i="65"/>
  <c r="AW23" i="59"/>
  <c r="AW24" i="59" s="1"/>
  <c r="AV23" i="59"/>
  <c r="AU23" i="59"/>
  <c r="AT23" i="59"/>
  <c r="AS23" i="59"/>
  <c r="AR23" i="59"/>
  <c r="AQ23" i="59"/>
  <c r="AQ24" i="59" s="1"/>
  <c r="AP23" i="59"/>
  <c r="AO23" i="59"/>
  <c r="AO24" i="59" s="1"/>
  <c r="AN23" i="59"/>
  <c r="AN24" i="59" s="1"/>
  <c r="AM23" i="59"/>
  <c r="AM24" i="59" s="1"/>
  <c r="AL23" i="59"/>
  <c r="AK23" i="59"/>
  <c r="AJ23" i="59"/>
  <c r="AJ24" i="59" s="1"/>
  <c r="AI23" i="59"/>
  <c r="AH23" i="59"/>
  <c r="AG23" i="59"/>
  <c r="AG24" i="59" s="1"/>
  <c r="AF23" i="59"/>
  <c r="AF24" i="59" s="1"/>
  <c r="AE23" i="59"/>
  <c r="AE24" i="59" s="1"/>
  <c r="AD23" i="57"/>
  <c r="AD24" i="57" s="1"/>
  <c r="AD23" i="60"/>
  <c r="AD23" i="61"/>
  <c r="AD24" i="61" s="1"/>
  <c r="AD23" i="62"/>
  <c r="AD24" i="62" s="1"/>
  <c r="AD23" i="63"/>
  <c r="AD24" i="63" s="1"/>
  <c r="AD23" i="64"/>
  <c r="AD24" i="64" s="1"/>
  <c r="AD23" i="65"/>
  <c r="AD24" i="65" s="1"/>
  <c r="AD23" i="59"/>
  <c r="AC23" i="57"/>
  <c r="AC23" i="60"/>
  <c r="AC24" i="60" s="1"/>
  <c r="AC23" i="61"/>
  <c r="AC23" i="62"/>
  <c r="AC23" i="63"/>
  <c r="AC24" i="63" s="1"/>
  <c r="AC23" i="64"/>
  <c r="AC24" i="64" s="1"/>
  <c r="AC23" i="65"/>
  <c r="AC24" i="65" s="1"/>
  <c r="AC23" i="59"/>
  <c r="AC24" i="59" s="1"/>
  <c r="AB23" i="57"/>
  <c r="AB24" i="57" s="1"/>
  <c r="AB23" i="60"/>
  <c r="AB24" i="60" s="1"/>
  <c r="AB23" i="61"/>
  <c r="AB24" i="61" s="1"/>
  <c r="AB23" i="62"/>
  <c r="AB24" i="62" s="1"/>
  <c r="AB23" i="63"/>
  <c r="AB24" i="63" s="1"/>
  <c r="AB23" i="64"/>
  <c r="AB24" i="64" s="1"/>
  <c r="AB23" i="65"/>
  <c r="AB24" i="65" s="1"/>
  <c r="AB23" i="59"/>
  <c r="AB24" i="59" s="1"/>
  <c r="AA23" i="57"/>
  <c r="AA24" i="57" s="1"/>
  <c r="AA23" i="60"/>
  <c r="AA24" i="60" s="1"/>
  <c r="AA23" i="61"/>
  <c r="AA24" i="61" s="1"/>
  <c r="AA23" i="62"/>
  <c r="AA24" i="62" s="1"/>
  <c r="AA23" i="63"/>
  <c r="AA24" i="63" s="1"/>
  <c r="AA23" i="64"/>
  <c r="AA24" i="64" s="1"/>
  <c r="AA23" i="65"/>
  <c r="AA24" i="65" s="1"/>
  <c r="AA23" i="59"/>
  <c r="AA24" i="59" s="1"/>
  <c r="Z23" i="57"/>
  <c r="Z24" i="57" s="1"/>
  <c r="Z23" i="60"/>
  <c r="Z24" i="60" s="1"/>
  <c r="Z23" i="61"/>
  <c r="Z24" i="61" s="1"/>
  <c r="Z23" i="62"/>
  <c r="Z24" i="62" s="1"/>
  <c r="Z23" i="63"/>
  <c r="Z24" i="63" s="1"/>
  <c r="Z23" i="64"/>
  <c r="Z24" i="64" s="1"/>
  <c r="Z23" i="65"/>
  <c r="Z24" i="65" s="1"/>
  <c r="Z23" i="59"/>
  <c r="Y23" i="57"/>
  <c r="Y23" i="60"/>
  <c r="Y24" i="60" s="1"/>
  <c r="Y23" i="61"/>
  <c r="Y24" i="61" s="1"/>
  <c r="Y23" i="62"/>
  <c r="Y24" i="62" s="1"/>
  <c r="Y23" i="63"/>
  <c r="Y24" i="63" s="1"/>
  <c r="Y23" i="64"/>
  <c r="Y24" i="64" s="1"/>
  <c r="Y23" i="65"/>
  <c r="Y24" i="65" s="1"/>
  <c r="Y23" i="59"/>
  <c r="Y24" i="59" s="1"/>
  <c r="X23" i="57"/>
  <c r="X24" i="57" s="1"/>
  <c r="X23" i="60"/>
  <c r="X24" i="60" s="1"/>
  <c r="X23" i="61"/>
  <c r="X24" i="61" s="1"/>
  <c r="X23" i="62"/>
  <c r="X24" i="62" s="1"/>
  <c r="X23" i="63"/>
  <c r="X24" i="63" s="1"/>
  <c r="X23" i="64"/>
  <c r="X24" i="64" s="1"/>
  <c r="X23" i="65"/>
  <c r="X24" i="65" s="1"/>
  <c r="X23" i="59"/>
  <c r="W23" i="57"/>
  <c r="W23" i="60"/>
  <c r="W24" i="60" s="1"/>
  <c r="W23" i="61"/>
  <c r="W24" i="61" s="1"/>
  <c r="W23" i="62"/>
  <c r="W24" i="62" s="1"/>
  <c r="W23" i="63"/>
  <c r="W24" i="63" s="1"/>
  <c r="W23" i="64"/>
  <c r="W24" i="64" s="1"/>
  <c r="W23" i="65"/>
  <c r="W24" i="65" s="1"/>
  <c r="W23" i="59"/>
  <c r="W24" i="59" s="1"/>
  <c r="V23" i="57"/>
  <c r="V24" i="57" s="1"/>
  <c r="V23" i="60"/>
  <c r="V23" i="61"/>
  <c r="V24" i="61" s="1"/>
  <c r="V23" i="62"/>
  <c r="V24" i="62" s="1"/>
  <c r="V23" i="63"/>
  <c r="V24" i="63" s="1"/>
  <c r="V23" i="64"/>
  <c r="V24" i="64" s="1"/>
  <c r="V23" i="65"/>
  <c r="V24" i="65" s="1"/>
  <c r="V23" i="59"/>
  <c r="BP1" i="59"/>
  <c r="BA32" i="61"/>
  <c r="BA32" i="62"/>
  <c r="BA32" i="63"/>
  <c r="BA32" i="64"/>
  <c r="BA32" i="65"/>
  <c r="BA32" i="60"/>
  <c r="BA32" i="57"/>
  <c r="AV6" i="60"/>
  <c r="AV6" i="61"/>
  <c r="AV6" i="62"/>
  <c r="AV6" i="63"/>
  <c r="AV6" i="64"/>
  <c r="BD25" i="64" s="1"/>
  <c r="AV6" i="65"/>
  <c r="AV6" i="57"/>
  <c r="AV6" i="59"/>
  <c r="C23" i="58"/>
  <c r="C34" i="58"/>
  <c r="C45" i="58"/>
  <c r="C46" i="58" s="1"/>
  <c r="C56" i="58"/>
  <c r="C67" i="58"/>
  <c r="C68" i="58" s="1"/>
  <c r="C78" i="58"/>
  <c r="C79" i="58" s="1"/>
  <c r="C87" i="58"/>
  <c r="C76" i="58"/>
  <c r="C43" i="58"/>
  <c r="C32" i="58"/>
  <c r="B47" i="53"/>
  <c r="D51" i="53" s="1"/>
  <c r="F51" i="53" s="1"/>
  <c r="C85" i="58"/>
  <c r="C84" i="58"/>
  <c r="C74" i="58"/>
  <c r="C63" i="58"/>
  <c r="C65" i="58" s="1"/>
  <c r="C52" i="58"/>
  <c r="C54" i="58" s="1"/>
  <c r="C51" i="58"/>
  <c r="C41" i="58"/>
  <c r="C40" i="58"/>
  <c r="C31" i="58"/>
  <c r="C30" i="58"/>
  <c r="C19" i="58"/>
  <c r="D7" i="53" s="1"/>
  <c r="F7" i="53" s="1"/>
  <c r="G7" i="53" s="1"/>
  <c r="B26" i="53"/>
  <c r="F8" i="21"/>
  <c r="G8" i="21" s="1"/>
  <c r="F3" i="21"/>
  <c r="E3" i="21" s="1"/>
  <c r="F4" i="21"/>
  <c r="E4" i="21" s="1"/>
  <c r="F5" i="21"/>
  <c r="X5" i="21" s="1"/>
  <c r="F6" i="21"/>
  <c r="X6" i="21" s="1"/>
  <c r="F7" i="21"/>
  <c r="X7" i="21" s="1"/>
  <c r="F2" i="21"/>
  <c r="X2" i="21" s="1"/>
  <c r="BP1" i="65"/>
  <c r="BP1" i="64"/>
  <c r="BP1" i="63"/>
  <c r="BP1" i="62"/>
  <c r="BP1" i="61"/>
  <c r="BP1" i="60"/>
  <c r="BP1" i="57"/>
  <c r="C15" i="58"/>
  <c r="B40" i="53"/>
  <c r="B33" i="53"/>
  <c r="B19" i="53"/>
  <c r="D21" i="53" s="1"/>
  <c r="F21" i="53" s="1"/>
  <c r="G21" i="53" s="1"/>
  <c r="B12" i="53"/>
  <c r="D14" i="53" s="1"/>
  <c r="B5" i="53"/>
  <c r="D48" i="65"/>
  <c r="BA46" i="65"/>
  <c r="BA45" i="65"/>
  <c r="BA44" i="65"/>
  <c r="BA43" i="65"/>
  <c r="BA42" i="65"/>
  <c r="BA41" i="65"/>
  <c r="BA40" i="65"/>
  <c r="BA39" i="65"/>
  <c r="BA38" i="65"/>
  <c r="BA37" i="65"/>
  <c r="AV36" i="65"/>
  <c r="AI36" i="65"/>
  <c r="AF36" i="65"/>
  <c r="AU36" i="65"/>
  <c r="AR36" i="65"/>
  <c r="AO36" i="65"/>
  <c r="AM36" i="65"/>
  <c r="AG36" i="65"/>
  <c r="AE36" i="65"/>
  <c r="AB36" i="65"/>
  <c r="Y36" i="65"/>
  <c r="W36" i="65"/>
  <c r="BA29" i="65"/>
  <c r="AZ27" i="65"/>
  <c r="AY27" i="65"/>
  <c r="AX27" i="65"/>
  <c r="AW27" i="65"/>
  <c r="AV27" i="65"/>
  <c r="AU27" i="65"/>
  <c r="AT27" i="65"/>
  <c r="AS27" i="65"/>
  <c r="AR27" i="65"/>
  <c r="AQ27" i="65"/>
  <c r="AP27" i="65"/>
  <c r="AO27" i="65"/>
  <c r="AN27" i="65"/>
  <c r="AM27" i="65"/>
  <c r="AL27" i="65"/>
  <c r="AK27" i="65"/>
  <c r="AJ27" i="65"/>
  <c r="AI27" i="65"/>
  <c r="AH27" i="65"/>
  <c r="AG27" i="65"/>
  <c r="AF27" i="65"/>
  <c r="AE27" i="65"/>
  <c r="AD27" i="65"/>
  <c r="AC27" i="65"/>
  <c r="AB27" i="65"/>
  <c r="AA27" i="65"/>
  <c r="Z27" i="65"/>
  <c r="Y27" i="65"/>
  <c r="X27" i="65"/>
  <c r="W27" i="65"/>
  <c r="V27" i="65"/>
  <c r="BA26" i="65"/>
  <c r="BA25" i="65"/>
  <c r="AP24" i="65"/>
  <c r="AU24" i="65"/>
  <c r="AT24" i="65"/>
  <c r="AQ24" i="65"/>
  <c r="AO24" i="65"/>
  <c r="AM24" i="65"/>
  <c r="AE24" i="65"/>
  <c r="C19" i="65"/>
  <c r="C18" i="65"/>
  <c r="C17" i="65"/>
  <c r="BM14" i="65"/>
  <c r="BM13" i="65"/>
  <c r="T13" i="65"/>
  <c r="T12" i="65"/>
  <c r="BE11" i="65"/>
  <c r="T11" i="65"/>
  <c r="BA10" i="65"/>
  <c r="AW10" i="65"/>
  <c r="AS10" i="65"/>
  <c r="AO10" i="65"/>
  <c r="AO8" i="65" s="1"/>
  <c r="AO12" i="65" s="1"/>
  <c r="AK10" i="65"/>
  <c r="AG10" i="65"/>
  <c r="AG8" i="65" s="1"/>
  <c r="T10" i="65"/>
  <c r="V10" i="65" s="1"/>
  <c r="BV9" i="65"/>
  <c r="BQ9" i="65"/>
  <c r="AJ48" i="65" s="1"/>
  <c r="BL9" i="65"/>
  <c r="BA9" i="65"/>
  <c r="BA12" i="65" s="1"/>
  <c r="AW9" i="65"/>
  <c r="AW12" i="65" s="1"/>
  <c r="AS9" i="65"/>
  <c r="AS12" i="65" s="1"/>
  <c r="H7" i="65"/>
  <c r="H6" i="65"/>
  <c r="D48" i="64"/>
  <c r="BA46" i="64"/>
  <c r="BA45" i="64"/>
  <c r="BA44" i="64"/>
  <c r="BA43" i="64"/>
  <c r="BA42" i="64"/>
  <c r="BA41" i="64"/>
  <c r="BA40" i="64"/>
  <c r="BA39" i="64"/>
  <c r="BA38" i="64"/>
  <c r="BA37" i="64"/>
  <c r="AV36" i="64"/>
  <c r="AS36" i="64"/>
  <c r="AQ36" i="64"/>
  <c r="AM36" i="64"/>
  <c r="AI36" i="64"/>
  <c r="AC36" i="64"/>
  <c r="W36" i="64"/>
  <c r="AU36" i="64"/>
  <c r="AR36" i="64"/>
  <c r="AO36" i="64"/>
  <c r="AL36" i="64"/>
  <c r="AE36" i="64"/>
  <c r="BA29" i="64"/>
  <c r="AZ27" i="64"/>
  <c r="AY27" i="64"/>
  <c r="AX27" i="64"/>
  <c r="AW27" i="64"/>
  <c r="AV27" i="64"/>
  <c r="AU27" i="64"/>
  <c r="AT27" i="64"/>
  <c r="AS27" i="64"/>
  <c r="AR27" i="64"/>
  <c r="AQ27" i="64"/>
  <c r="AP27" i="64"/>
  <c r="AO27" i="64"/>
  <c r="AN27" i="64"/>
  <c r="AM27" i="64"/>
  <c r="AL27" i="64"/>
  <c r="AK27" i="64"/>
  <c r="AJ27" i="64"/>
  <c r="AI27" i="64"/>
  <c r="AH27" i="64"/>
  <c r="AG27" i="64"/>
  <c r="AF27" i="64"/>
  <c r="AE27" i="64"/>
  <c r="AD27" i="64"/>
  <c r="AC27" i="64"/>
  <c r="AB27" i="64"/>
  <c r="AA27" i="64"/>
  <c r="Z27" i="64"/>
  <c r="Y27" i="64"/>
  <c r="X27" i="64"/>
  <c r="W27" i="64"/>
  <c r="V27" i="64"/>
  <c r="BA26" i="64"/>
  <c r="BA25" i="64"/>
  <c r="AV24" i="64"/>
  <c r="AT24" i="64"/>
  <c r="AM24" i="64"/>
  <c r="AF24" i="64"/>
  <c r="AU24" i="64"/>
  <c r="AR24" i="64"/>
  <c r="AO24" i="64"/>
  <c r="AN24" i="64"/>
  <c r="AL24" i="64"/>
  <c r="AK24" i="64"/>
  <c r="C19" i="64"/>
  <c r="BG19" i="64" s="1"/>
  <c r="C18" i="64"/>
  <c r="C17" i="64"/>
  <c r="BM14" i="64"/>
  <c r="BM13" i="64"/>
  <c r="T13" i="64"/>
  <c r="T12" i="64"/>
  <c r="BE11" i="64"/>
  <c r="T11" i="64"/>
  <c r="BA10" i="64"/>
  <c r="AW10" i="64"/>
  <c r="AS10" i="64"/>
  <c r="AO10" i="64"/>
  <c r="AO8" i="64" s="1"/>
  <c r="AO12" i="64" s="1"/>
  <c r="AK10" i="64"/>
  <c r="AK8" i="64" s="1"/>
  <c r="AK12" i="64" s="1"/>
  <c r="AG10" i="64"/>
  <c r="BE10" i="64" s="1"/>
  <c r="T10" i="64"/>
  <c r="V10" i="64" s="1"/>
  <c r="BV9" i="64"/>
  <c r="BQ9" i="64"/>
  <c r="AJ48" i="64" s="1"/>
  <c r="BL9" i="64"/>
  <c r="AJ47" i="64" s="1"/>
  <c r="BA9" i="64"/>
  <c r="BA12" i="64" s="1"/>
  <c r="AW9" i="64"/>
  <c r="AS9" i="64"/>
  <c r="H7" i="64"/>
  <c r="H6" i="64"/>
  <c r="BT5" i="64"/>
  <c r="BT4" i="64"/>
  <c r="D48" i="63"/>
  <c r="BA46" i="63"/>
  <c r="BA45" i="63"/>
  <c r="BA44" i="63"/>
  <c r="BA43" i="63"/>
  <c r="BA42" i="63"/>
  <c r="BA41" i="63"/>
  <c r="BA40" i="63"/>
  <c r="BA39" i="63"/>
  <c r="BA38" i="63"/>
  <c r="BA37" i="63"/>
  <c r="AI36" i="63"/>
  <c r="AU36" i="63"/>
  <c r="AP36" i="63"/>
  <c r="AN36" i="63"/>
  <c r="AM36" i="63"/>
  <c r="AG36" i="63"/>
  <c r="AE36" i="63"/>
  <c r="Z36" i="63"/>
  <c r="X36" i="63"/>
  <c r="W36" i="63"/>
  <c r="BA29" i="63"/>
  <c r="AZ27" i="63"/>
  <c r="AY27" i="63"/>
  <c r="AX27" i="63"/>
  <c r="AW27" i="63"/>
  <c r="AV27" i="63"/>
  <c r="AU27" i="63"/>
  <c r="AT27" i="63"/>
  <c r="AS27" i="63"/>
  <c r="AR27" i="63"/>
  <c r="AQ27" i="63"/>
  <c r="AP27" i="63"/>
  <c r="AO27" i="63"/>
  <c r="AN27" i="63"/>
  <c r="AM27" i="63"/>
  <c r="AL27" i="63"/>
  <c r="AK27" i="63"/>
  <c r="AJ27" i="63"/>
  <c r="AI27" i="63"/>
  <c r="AH27" i="63"/>
  <c r="AG27" i="63"/>
  <c r="AF27" i="63"/>
  <c r="AE27" i="63"/>
  <c r="AD27" i="63"/>
  <c r="AC27" i="63"/>
  <c r="AB27" i="63"/>
  <c r="AA27" i="63"/>
  <c r="Z27" i="63"/>
  <c r="Y27" i="63"/>
  <c r="X27" i="63"/>
  <c r="W27" i="63"/>
  <c r="V27" i="63"/>
  <c r="BA26" i="63"/>
  <c r="BA25" i="63"/>
  <c r="BA27" i="63" s="1"/>
  <c r="AS24" i="63"/>
  <c r="AL24" i="63"/>
  <c r="AK24" i="63"/>
  <c r="AJ24" i="63"/>
  <c r="AW24" i="63"/>
  <c r="AR24" i="63"/>
  <c r="AM24" i="63"/>
  <c r="C19" i="63"/>
  <c r="BG19" i="63" s="1"/>
  <c r="C18" i="63"/>
  <c r="C17" i="63"/>
  <c r="BM14" i="63"/>
  <c r="BM13" i="63"/>
  <c r="T13" i="63"/>
  <c r="T12" i="63"/>
  <c r="BE11" i="63"/>
  <c r="T11" i="63"/>
  <c r="BA10" i="63"/>
  <c r="AW10" i="63"/>
  <c r="AS10" i="63"/>
  <c r="AO10" i="63"/>
  <c r="AO8" i="63" s="1"/>
  <c r="AO12" i="63" s="1"/>
  <c r="AK10" i="63"/>
  <c r="AK8" i="63" s="1"/>
  <c r="AK12" i="63" s="1"/>
  <c r="AG10" i="63"/>
  <c r="T10" i="63"/>
  <c r="V10" i="63" s="1"/>
  <c r="BV9" i="63"/>
  <c r="BQ9" i="63"/>
  <c r="AJ48" i="63" s="1"/>
  <c r="BL9" i="63"/>
  <c r="BA9" i="63"/>
  <c r="AW9" i="63"/>
  <c r="AS9" i="63"/>
  <c r="H7" i="63"/>
  <c r="H6" i="63"/>
  <c r="D48" i="62"/>
  <c r="BA46" i="62"/>
  <c r="BA45" i="62"/>
  <c r="BA44" i="62"/>
  <c r="BA43" i="62"/>
  <c r="BA42" i="62"/>
  <c r="BA41" i="62"/>
  <c r="BA40" i="62"/>
  <c r="BA39" i="62"/>
  <c r="BA38" i="62"/>
  <c r="BA37" i="62"/>
  <c r="AU36" i="62"/>
  <c r="AR36" i="62"/>
  <c r="AQ36" i="62"/>
  <c r="AJ36" i="62"/>
  <c r="AH36" i="62"/>
  <c r="AF36" i="62"/>
  <c r="AE36" i="62"/>
  <c r="AB36" i="62"/>
  <c r="AA36" i="62"/>
  <c r="Y36" i="62"/>
  <c r="AW36" i="62"/>
  <c r="AT36" i="62"/>
  <c r="AS36" i="62"/>
  <c r="AN36" i="62"/>
  <c r="AL36" i="62"/>
  <c r="AK36" i="62"/>
  <c r="AI36" i="62"/>
  <c r="AD36" i="62"/>
  <c r="AC36" i="62"/>
  <c r="X36" i="62"/>
  <c r="V36" i="62"/>
  <c r="BA29" i="62"/>
  <c r="AZ27" i="62"/>
  <c r="AY27" i="62"/>
  <c r="AX27" i="62"/>
  <c r="AW27" i="62"/>
  <c r="AV27" i="62"/>
  <c r="AU27" i="62"/>
  <c r="AT27" i="62"/>
  <c r="AS27" i="62"/>
  <c r="AR27" i="62"/>
  <c r="AQ27" i="62"/>
  <c r="AP27" i="62"/>
  <c r="AO27" i="62"/>
  <c r="AN27" i="62"/>
  <c r="AM27" i="62"/>
  <c r="AL27" i="62"/>
  <c r="AK27" i="62"/>
  <c r="AJ27" i="62"/>
  <c r="AI27" i="62"/>
  <c r="AH27" i="62"/>
  <c r="AG27" i="62"/>
  <c r="AF27" i="62"/>
  <c r="AE27" i="62"/>
  <c r="AD27" i="62"/>
  <c r="AC27" i="62"/>
  <c r="AB27" i="62"/>
  <c r="AA27" i="62"/>
  <c r="Z27" i="62"/>
  <c r="Y27" i="62"/>
  <c r="X27" i="62"/>
  <c r="W27" i="62"/>
  <c r="V27" i="62"/>
  <c r="BA26" i="62"/>
  <c r="BA25" i="62"/>
  <c r="AV24" i="62"/>
  <c r="AU24" i="62"/>
  <c r="AO24" i="62"/>
  <c r="AK24" i="62"/>
  <c r="AJ24" i="62"/>
  <c r="AH24" i="62"/>
  <c r="AF24" i="62"/>
  <c r="AW24" i="62"/>
  <c r="AP24" i="62"/>
  <c r="AM24" i="62"/>
  <c r="AL24" i="62"/>
  <c r="AI24" i="62"/>
  <c r="AG24" i="62"/>
  <c r="AC24" i="62"/>
  <c r="C19" i="62"/>
  <c r="BG19" i="62" s="1"/>
  <c r="C18" i="62"/>
  <c r="C17" i="62"/>
  <c r="BM14" i="62"/>
  <c r="BM13" i="62"/>
  <c r="T13" i="62"/>
  <c r="T12" i="62"/>
  <c r="BE11" i="62"/>
  <c r="T11" i="62"/>
  <c r="BA10" i="62"/>
  <c r="AW10" i="62"/>
  <c r="AS10" i="62"/>
  <c r="AO10" i="62"/>
  <c r="AO8" i="62" s="1"/>
  <c r="AK10" i="62"/>
  <c r="AK8" i="62" s="1"/>
  <c r="AK12" i="62" s="1"/>
  <c r="AG10" i="62"/>
  <c r="T10" i="62"/>
  <c r="V10" i="62" s="1"/>
  <c r="BV9" i="62"/>
  <c r="BQ9" i="62"/>
  <c r="AJ48" i="62" s="1"/>
  <c r="BL9" i="62"/>
  <c r="BA9" i="62"/>
  <c r="AW9" i="62"/>
  <c r="AS9" i="62"/>
  <c r="BE9" i="62" s="1"/>
  <c r="AW12" i="62"/>
  <c r="H7" i="62"/>
  <c r="H6" i="62"/>
  <c r="D48" i="61"/>
  <c r="BA46" i="61"/>
  <c r="BA45" i="61"/>
  <c r="BA44" i="61"/>
  <c r="BA43" i="61"/>
  <c r="BA42" i="61"/>
  <c r="BA41" i="61"/>
  <c r="BA40" i="61"/>
  <c r="BA39" i="61"/>
  <c r="BA38" i="61"/>
  <c r="BA37" i="61"/>
  <c r="AV36" i="61"/>
  <c r="AH36" i="61"/>
  <c r="AF36" i="61"/>
  <c r="X36" i="61"/>
  <c r="AW36" i="61"/>
  <c r="AU36" i="61"/>
  <c r="AR36" i="61"/>
  <c r="AQ36" i="61"/>
  <c r="AO36" i="61"/>
  <c r="AI36" i="61"/>
  <c r="AG36" i="61"/>
  <c r="AC36" i="61"/>
  <c r="AB36" i="61"/>
  <c r="Z36" i="61"/>
  <c r="Y36" i="61"/>
  <c r="W36" i="61"/>
  <c r="V36" i="61"/>
  <c r="BA29" i="61"/>
  <c r="AZ27" i="61"/>
  <c r="AY27" i="61"/>
  <c r="AX27" i="61"/>
  <c r="AW27" i="61"/>
  <c r="AV27" i="61"/>
  <c r="AU27" i="61"/>
  <c r="AT27" i="61"/>
  <c r="AS27" i="61"/>
  <c r="AR27" i="61"/>
  <c r="AQ27" i="61"/>
  <c r="AP27" i="61"/>
  <c r="AO27" i="61"/>
  <c r="AN27" i="61"/>
  <c r="AM27" i="61"/>
  <c r="AL27" i="61"/>
  <c r="AK27" i="61"/>
  <c r="AJ27" i="61"/>
  <c r="AI27" i="61"/>
  <c r="AH27" i="61"/>
  <c r="AG27" i="61"/>
  <c r="AF27" i="61"/>
  <c r="AE27" i="61"/>
  <c r="AD27" i="61"/>
  <c r="AC27" i="61"/>
  <c r="AB27" i="61"/>
  <c r="AA27" i="61"/>
  <c r="Z27" i="61"/>
  <c r="Y27" i="61"/>
  <c r="X27" i="61"/>
  <c r="W27" i="61"/>
  <c r="V27" i="61"/>
  <c r="BA26" i="61"/>
  <c r="BA25" i="61"/>
  <c r="BD25" i="61" s="1"/>
  <c r="AV24" i="61"/>
  <c r="AS24" i="61"/>
  <c r="AF24" i="61"/>
  <c r="AC24" i="61"/>
  <c r="AU24" i="61"/>
  <c r="AT24" i="61"/>
  <c r="AM24" i="61"/>
  <c r="AL24" i="61"/>
  <c r="AJ24" i="61"/>
  <c r="AI24" i="61"/>
  <c r="AE24" i="61"/>
  <c r="C19" i="61"/>
  <c r="BG19" i="61" s="1"/>
  <c r="C18" i="61"/>
  <c r="C17" i="61"/>
  <c r="BM14" i="61"/>
  <c r="BM13" i="61"/>
  <c r="T13" i="61"/>
  <c r="T12" i="61"/>
  <c r="BE11" i="61"/>
  <c r="T11" i="61"/>
  <c r="BA10" i="61"/>
  <c r="AW10" i="61"/>
  <c r="AS10" i="61"/>
  <c r="AO10" i="61"/>
  <c r="AK10" i="61"/>
  <c r="AK8" i="61" s="1"/>
  <c r="AK12" i="61" s="1"/>
  <c r="AG10" i="61"/>
  <c r="AG8" i="61" s="1"/>
  <c r="AG12" i="61" s="1"/>
  <c r="T10" i="61"/>
  <c r="V10" i="61" s="1"/>
  <c r="BV9" i="61"/>
  <c r="BQ9" i="61"/>
  <c r="AJ48" i="61" s="1"/>
  <c r="BL9" i="61"/>
  <c r="AJ47" i="61" s="1"/>
  <c r="BA9" i="61"/>
  <c r="AW9" i="61"/>
  <c r="AS9" i="61"/>
  <c r="H7" i="61"/>
  <c r="H6" i="61"/>
  <c r="BT5" i="61"/>
  <c r="BT4" i="61"/>
  <c r="D48" i="60"/>
  <c r="BA46" i="60"/>
  <c r="BA45" i="60"/>
  <c r="BA44" i="60"/>
  <c r="BA43" i="60"/>
  <c r="BA42" i="60"/>
  <c r="BA41" i="60"/>
  <c r="BA40" i="60"/>
  <c r="BA39" i="60"/>
  <c r="BA38" i="60"/>
  <c r="BA37" i="60"/>
  <c r="AV36" i="60"/>
  <c r="AM36" i="60"/>
  <c r="AK36" i="60"/>
  <c r="AJ36" i="60"/>
  <c r="AI36" i="60"/>
  <c r="AF36" i="60"/>
  <c r="W36" i="60"/>
  <c r="AW36" i="60"/>
  <c r="AU36" i="60"/>
  <c r="AT36" i="60"/>
  <c r="AS36" i="60"/>
  <c r="AR36" i="60"/>
  <c r="AQ36" i="60"/>
  <c r="AP36" i="60"/>
  <c r="AL36" i="60"/>
  <c r="AC36" i="60"/>
  <c r="AB36" i="60"/>
  <c r="AA36" i="60"/>
  <c r="Z36" i="60"/>
  <c r="V36" i="60"/>
  <c r="BA29" i="60"/>
  <c r="BD29" i="60" s="1"/>
  <c r="AZ27" i="60"/>
  <c r="AY27" i="60"/>
  <c r="AX27" i="60"/>
  <c r="AW27" i="60"/>
  <c r="AV27" i="60"/>
  <c r="AU27" i="60"/>
  <c r="AT27" i="60"/>
  <c r="AS27" i="60"/>
  <c r="AR27" i="60"/>
  <c r="AQ27" i="60"/>
  <c r="AP27" i="60"/>
  <c r="AO27" i="60"/>
  <c r="AN27" i="60"/>
  <c r="AM27" i="60"/>
  <c r="AL27" i="60"/>
  <c r="AK27" i="60"/>
  <c r="AJ27" i="60"/>
  <c r="AI27" i="60"/>
  <c r="AH27" i="60"/>
  <c r="AG27" i="60"/>
  <c r="AF27" i="60"/>
  <c r="AE27" i="60"/>
  <c r="AD27" i="60"/>
  <c r="AC27" i="60"/>
  <c r="AB27" i="60"/>
  <c r="AA27" i="60"/>
  <c r="Z27" i="60"/>
  <c r="Y27" i="60"/>
  <c r="X27" i="60"/>
  <c r="W27" i="60"/>
  <c r="V27" i="60"/>
  <c r="BA26" i="60"/>
  <c r="BA25" i="60"/>
  <c r="BD25" i="60" s="1"/>
  <c r="AJ24" i="60"/>
  <c r="AI24" i="60"/>
  <c r="AF24" i="60"/>
  <c r="AW24" i="60"/>
  <c r="AT24" i="60"/>
  <c r="AS24" i="60"/>
  <c r="AR24" i="60"/>
  <c r="AQ24" i="60"/>
  <c r="AP24" i="60"/>
  <c r="AO24" i="60"/>
  <c r="AN24" i="60"/>
  <c r="AG24" i="60"/>
  <c r="AD24" i="60"/>
  <c r="V24" i="60"/>
  <c r="C19" i="60"/>
  <c r="C18" i="60"/>
  <c r="C17" i="60"/>
  <c r="BM14" i="60"/>
  <c r="BM13" i="60"/>
  <c r="T13" i="60"/>
  <c r="T12" i="60"/>
  <c r="BE11" i="60"/>
  <c r="T11" i="60"/>
  <c r="BA10" i="60"/>
  <c r="AW10" i="60"/>
  <c r="AS10" i="60"/>
  <c r="AO10" i="60"/>
  <c r="AO8" i="60" s="1"/>
  <c r="AO12" i="60" s="1"/>
  <c r="AK10" i="60"/>
  <c r="AK8" i="60" s="1"/>
  <c r="AK12" i="60" s="1"/>
  <c r="AG10" i="60"/>
  <c r="T10" i="60"/>
  <c r="V10" i="60" s="1"/>
  <c r="BV9" i="60"/>
  <c r="BQ9" i="60"/>
  <c r="AJ48" i="60" s="1"/>
  <c r="BL9" i="60"/>
  <c r="BA9" i="60"/>
  <c r="AW9" i="60"/>
  <c r="AS9" i="60"/>
  <c r="H7" i="60"/>
  <c r="H6" i="60"/>
  <c r="D48" i="59"/>
  <c r="BA46" i="59"/>
  <c r="BA45" i="59"/>
  <c r="BA44" i="59"/>
  <c r="BA43" i="59"/>
  <c r="BA42" i="59"/>
  <c r="BA41" i="59"/>
  <c r="BA40" i="59"/>
  <c r="BA39" i="59"/>
  <c r="BA38" i="59"/>
  <c r="BA37" i="59"/>
  <c r="AR36" i="59"/>
  <c r="AQ36" i="59"/>
  <c r="AI36" i="59"/>
  <c r="AD36" i="59"/>
  <c r="AB36" i="59"/>
  <c r="AA36" i="59"/>
  <c r="AW36" i="59"/>
  <c r="AU36" i="59"/>
  <c r="AT36" i="59"/>
  <c r="AN36" i="59"/>
  <c r="AM36" i="59"/>
  <c r="AL36" i="59"/>
  <c r="AK36" i="59"/>
  <c r="AG36" i="59"/>
  <c r="AE36" i="59"/>
  <c r="Y36" i="59"/>
  <c r="X36" i="59"/>
  <c r="BA29" i="59"/>
  <c r="BA27" i="59"/>
  <c r="AZ27" i="59"/>
  <c r="AY27" i="59"/>
  <c r="AX27" i="59"/>
  <c r="AW27" i="59"/>
  <c r="AV27" i="59"/>
  <c r="AU27" i="59"/>
  <c r="AT27" i="59"/>
  <c r="AS27" i="59"/>
  <c r="AR27" i="59"/>
  <c r="AQ27" i="59"/>
  <c r="AP27" i="59"/>
  <c r="AO27" i="59"/>
  <c r="AN27" i="59"/>
  <c r="AM27" i="59"/>
  <c r="AL27" i="59"/>
  <c r="AK27" i="59"/>
  <c r="AJ27" i="59"/>
  <c r="AI27" i="59"/>
  <c r="AH27" i="59"/>
  <c r="AG27" i="59"/>
  <c r="AF27" i="59"/>
  <c r="AE27" i="59"/>
  <c r="AD27" i="59"/>
  <c r="AC27" i="59"/>
  <c r="AB27" i="59"/>
  <c r="AA27" i="59"/>
  <c r="Z27" i="59"/>
  <c r="Y27" i="59"/>
  <c r="X27" i="59"/>
  <c r="W27" i="59"/>
  <c r="V27" i="59"/>
  <c r="BA26" i="59"/>
  <c r="BA25" i="59"/>
  <c r="AV24" i="59"/>
  <c r="AT24" i="59"/>
  <c r="AR24" i="59"/>
  <c r="AI24" i="59"/>
  <c r="AH24" i="59"/>
  <c r="AD24" i="59"/>
  <c r="AU24" i="59"/>
  <c r="AS24" i="59"/>
  <c r="AP24" i="59"/>
  <c r="AL24" i="59"/>
  <c r="AK24" i="59"/>
  <c r="Z24" i="59"/>
  <c r="X24" i="59"/>
  <c r="V24" i="59"/>
  <c r="BG19" i="59"/>
  <c r="BM14" i="59"/>
  <c r="BM13" i="59"/>
  <c r="BE11" i="59"/>
  <c r="BA10" i="59"/>
  <c r="AW10" i="59"/>
  <c r="AS10" i="59"/>
  <c r="AO10" i="59"/>
  <c r="AO8" i="59" s="1"/>
  <c r="AO12" i="59" s="1"/>
  <c r="AK10" i="59"/>
  <c r="AK8" i="59" s="1"/>
  <c r="AK12" i="59" s="1"/>
  <c r="AG10" i="59"/>
  <c r="BE10" i="59" s="1"/>
  <c r="T10" i="59"/>
  <c r="V10" i="59" s="1"/>
  <c r="BV9" i="59"/>
  <c r="BQ9" i="59"/>
  <c r="AJ48" i="59" s="1"/>
  <c r="BL9" i="59"/>
  <c r="BA9" i="59"/>
  <c r="AW9" i="59"/>
  <c r="AS9" i="59"/>
  <c r="C19" i="57"/>
  <c r="C18" i="57"/>
  <c r="C17" i="57"/>
  <c r="H7" i="57"/>
  <c r="H6" i="57"/>
  <c r="T12" i="57"/>
  <c r="T11" i="57"/>
  <c r="T13" i="57"/>
  <c r="C12" i="58"/>
  <c r="D48" i="57"/>
  <c r="BA46" i="57"/>
  <c r="BA45" i="57"/>
  <c r="BA44" i="57"/>
  <c r="BA43" i="57"/>
  <c r="BA42" i="57"/>
  <c r="BA41" i="57"/>
  <c r="BA40" i="57"/>
  <c r="BA39" i="57"/>
  <c r="BA38" i="57"/>
  <c r="BA37" i="57"/>
  <c r="AQ36" i="57"/>
  <c r="AP36" i="57"/>
  <c r="AO36" i="57"/>
  <c r="AN36" i="57"/>
  <c r="AM36" i="57"/>
  <c r="AK36" i="57"/>
  <c r="AJ36" i="57"/>
  <c r="AI36" i="57"/>
  <c r="AG36" i="57"/>
  <c r="AC36" i="57"/>
  <c r="AA36" i="57"/>
  <c r="Z36" i="57"/>
  <c r="Y36" i="57"/>
  <c r="X36" i="57"/>
  <c r="W36" i="57"/>
  <c r="BA29" i="57"/>
  <c r="AZ27" i="57"/>
  <c r="AY27" i="57"/>
  <c r="AX27" i="57"/>
  <c r="AW27" i="57"/>
  <c r="AV27" i="57"/>
  <c r="AU27" i="57"/>
  <c r="AT27" i="57"/>
  <c r="AS27" i="57"/>
  <c r="AR27" i="57"/>
  <c r="AQ27" i="57"/>
  <c r="AP27" i="57"/>
  <c r="AO27" i="57"/>
  <c r="AN27" i="57"/>
  <c r="AM27" i="57"/>
  <c r="AL27" i="57"/>
  <c r="AK27" i="57"/>
  <c r="AJ27" i="57"/>
  <c r="AI27" i="57"/>
  <c r="AH27" i="57"/>
  <c r="AG27" i="57"/>
  <c r="AF27" i="57"/>
  <c r="AE27" i="57"/>
  <c r="AD27" i="57"/>
  <c r="AC27" i="57"/>
  <c r="AB27" i="57"/>
  <c r="AA27" i="57"/>
  <c r="Z27" i="57"/>
  <c r="Y27" i="57"/>
  <c r="X27" i="57"/>
  <c r="W27" i="57"/>
  <c r="V27" i="57"/>
  <c r="BA26" i="57"/>
  <c r="BA25" i="57"/>
  <c r="AP24" i="57"/>
  <c r="Y24" i="57"/>
  <c r="AW24" i="57"/>
  <c r="AV24" i="57"/>
  <c r="AT24" i="57"/>
  <c r="AS24" i="57"/>
  <c r="AQ24" i="57"/>
  <c r="AO24" i="57"/>
  <c r="AJ24" i="57"/>
  <c r="AG24" i="57"/>
  <c r="AF24" i="57"/>
  <c r="AC24" i="57"/>
  <c r="W24" i="57"/>
  <c r="BM14" i="57"/>
  <c r="BM13" i="57"/>
  <c r="BE11" i="57"/>
  <c r="BA10" i="57"/>
  <c r="BA8" i="57" s="1"/>
  <c r="AW10" i="57"/>
  <c r="AW8" i="57" s="1"/>
  <c r="AS10" i="57"/>
  <c r="AS8" i="57" s="1"/>
  <c r="AO10" i="57"/>
  <c r="AO8" i="57" s="1"/>
  <c r="AO12" i="57" s="1"/>
  <c r="AK10" i="57"/>
  <c r="AK8" i="57" s="1"/>
  <c r="AK12" i="57" s="1"/>
  <c r="AG10" i="57"/>
  <c r="T10" i="57"/>
  <c r="V10" i="57" s="1"/>
  <c r="BV9" i="57"/>
  <c r="BQ9" i="57"/>
  <c r="BL9" i="57"/>
  <c r="BA9" i="57"/>
  <c r="AW9" i="57"/>
  <c r="AS9" i="57"/>
  <c r="BD26" i="61" l="1"/>
  <c r="BD29" i="61"/>
  <c r="AH18" i="57"/>
  <c r="C37" i="58"/>
  <c r="C35" i="58"/>
  <c r="C59" i="58"/>
  <c r="C57" i="58"/>
  <c r="C26" i="58"/>
  <c r="C24" i="58"/>
  <c r="AH20" i="65"/>
  <c r="AO4" i="60" a="1"/>
  <c r="AO4" i="60" s="1"/>
  <c r="BE10" i="60"/>
  <c r="BA27" i="60"/>
  <c r="D35" i="53"/>
  <c r="F35" i="53" s="1"/>
  <c r="BA12" i="63"/>
  <c r="BD26" i="57"/>
  <c r="BJ26" i="57" s="1"/>
  <c r="AW12" i="61"/>
  <c r="BA12" i="61"/>
  <c r="BE10" i="65"/>
  <c r="AO4" i="64" a="1"/>
  <c r="AO4" i="64" s="1"/>
  <c r="AO4" i="63" a="1"/>
  <c r="AO4" i="63" s="1"/>
  <c r="AO4" i="65" a="1"/>
  <c r="AO4" i="65" s="1"/>
  <c r="AO4" i="62" a="1"/>
  <c r="AO4" i="62" s="1"/>
  <c r="AO4" i="61" a="1"/>
  <c r="AO4" i="61" s="1"/>
  <c r="BE10" i="62"/>
  <c r="BE10" i="61"/>
  <c r="BE9" i="63"/>
  <c r="BE9" i="64"/>
  <c r="AS12" i="60"/>
  <c r="BA12" i="60"/>
  <c r="AO4" i="57" a="1"/>
  <c r="AO4" i="57" s="1"/>
  <c r="H8" i="21"/>
  <c r="AJ47" i="59"/>
  <c r="AW8" i="59"/>
  <c r="AW12" i="59" s="1"/>
  <c r="BE9" i="59"/>
  <c r="AS8" i="59"/>
  <c r="AS12" i="59" s="1"/>
  <c r="BA8" i="59"/>
  <c r="BA12" i="59" s="1"/>
  <c r="BT5" i="59"/>
  <c r="H2" i="21"/>
  <c r="BA27" i="57"/>
  <c r="E10" i="65"/>
  <c r="C21" i="58"/>
  <c r="D9" i="53" s="1"/>
  <c r="F9" i="53" s="1"/>
  <c r="G9" i="53" s="1"/>
  <c r="BE9" i="57"/>
  <c r="AW12" i="57"/>
  <c r="BA12" i="57"/>
  <c r="AJ47" i="57"/>
  <c r="BB17" i="61"/>
  <c r="BG17" i="61"/>
  <c r="AJ47" i="60"/>
  <c r="AW12" i="60"/>
  <c r="AS12" i="61"/>
  <c r="BA27" i="61"/>
  <c r="AS12" i="62"/>
  <c r="BA12" i="62"/>
  <c r="AW12" i="63"/>
  <c r="AS12" i="63"/>
  <c r="BE10" i="63"/>
  <c r="AJ47" i="63"/>
  <c r="AW12" i="64"/>
  <c r="AS12" i="64"/>
  <c r="BA27" i="64"/>
  <c r="H3" i="21"/>
  <c r="H4" i="21"/>
  <c r="H5" i="21"/>
  <c r="H6" i="21"/>
  <c r="C25" i="58"/>
  <c r="H7" i="21"/>
  <c r="BD29" i="64"/>
  <c r="BU12" i="64" s="1"/>
  <c r="BM15" i="64" s="1"/>
  <c r="BD29" i="63"/>
  <c r="BU12" i="63" s="1"/>
  <c r="BM15" i="63" s="1"/>
  <c r="BD25" i="62"/>
  <c r="BB17" i="62" s="1"/>
  <c r="BD29" i="62"/>
  <c r="BJ29" i="62" s="1"/>
  <c r="BD26" i="64"/>
  <c r="BJ26" i="64" s="1"/>
  <c r="BD26" i="63"/>
  <c r="BJ26" i="63" s="1"/>
  <c r="BD26" i="62"/>
  <c r="BB18" i="62" s="1"/>
  <c r="BD29" i="65"/>
  <c r="BJ29" i="65" s="1"/>
  <c r="BD26" i="59"/>
  <c r="BG26" i="59" s="1"/>
  <c r="BD29" i="59"/>
  <c r="BG29" i="59" s="1"/>
  <c r="BD25" i="59"/>
  <c r="BB17" i="59" s="1"/>
  <c r="U3" i="21"/>
  <c r="F14" i="53"/>
  <c r="G14" i="53" s="1"/>
  <c r="C48" i="58"/>
  <c r="X4" i="21"/>
  <c r="X3" i="21"/>
  <c r="C70" i="58"/>
  <c r="C81" i="58"/>
  <c r="BA27" i="65"/>
  <c r="BD26" i="65"/>
  <c r="BJ26" i="65" s="1"/>
  <c r="BE9" i="65"/>
  <c r="D44" i="53"/>
  <c r="F44" i="53" s="1"/>
  <c r="AJ47" i="65"/>
  <c r="B14" i="64"/>
  <c r="D30" i="53"/>
  <c r="F30" i="53" s="1"/>
  <c r="G30" i="53" s="1"/>
  <c r="AH19" i="64"/>
  <c r="C20" i="63"/>
  <c r="Y8" i="21"/>
  <c r="G7" i="21"/>
  <c r="G6" i="21"/>
  <c r="Y5" i="21"/>
  <c r="G5" i="21"/>
  <c r="Y4" i="21"/>
  <c r="G4" i="21"/>
  <c r="Y3" i="21"/>
  <c r="G3" i="21"/>
  <c r="E8" i="21"/>
  <c r="Y2" i="21"/>
  <c r="U4" i="21"/>
  <c r="Y7" i="21"/>
  <c r="Y6" i="21"/>
  <c r="X8" i="21"/>
  <c r="V8" i="21"/>
  <c r="E2" i="21"/>
  <c r="E7" i="21"/>
  <c r="BG19" i="65"/>
  <c r="C20" i="65"/>
  <c r="D16" i="53"/>
  <c r="F16" i="53" s="1"/>
  <c r="G16" i="53" s="1"/>
  <c r="D23" i="53"/>
  <c r="F23" i="53" s="1"/>
  <c r="G23" i="53" s="1"/>
  <c r="D37" i="53"/>
  <c r="F37" i="53" s="1"/>
  <c r="B14" i="65"/>
  <c r="D42" i="53"/>
  <c r="F42" i="53" s="1"/>
  <c r="E6" i="21"/>
  <c r="BB19" i="65"/>
  <c r="BB20" i="65"/>
  <c r="AH20" i="63"/>
  <c r="AM19" i="64"/>
  <c r="AW19" i="64" s="1"/>
  <c r="E5" i="21"/>
  <c r="AH19" i="65"/>
  <c r="U2" i="21"/>
  <c r="BB19" i="60"/>
  <c r="BB20" i="63"/>
  <c r="BB19" i="64"/>
  <c r="D49" i="53"/>
  <c r="F49" i="53" s="1"/>
  <c r="G2" i="21"/>
  <c r="AM19" i="65"/>
  <c r="AW19" i="65" s="1"/>
  <c r="BB19" i="61"/>
  <c r="D28" i="53"/>
  <c r="F28" i="53" s="1"/>
  <c r="G28" i="53" s="1"/>
  <c r="AG12" i="65"/>
  <c r="BG26" i="65"/>
  <c r="AH18" i="65"/>
  <c r="BU12" i="65"/>
  <c r="BM15" i="65" s="1"/>
  <c r="AX35" i="65"/>
  <c r="BD25" i="65"/>
  <c r="AX23" i="65"/>
  <c r="AK8" i="65"/>
  <c r="AK12" i="65" s="1"/>
  <c r="BT4" i="65"/>
  <c r="BT5" i="65"/>
  <c r="BJ25" i="64"/>
  <c r="BG25" i="64"/>
  <c r="AH20" i="64"/>
  <c r="AX35" i="64"/>
  <c r="BB17" i="64"/>
  <c r="BB20" i="64"/>
  <c r="C20" i="64"/>
  <c r="E10" i="64"/>
  <c r="AX23" i="64"/>
  <c r="AG8" i="64"/>
  <c r="AH18" i="63"/>
  <c r="E10" i="63"/>
  <c r="BD25" i="63"/>
  <c r="AG8" i="63"/>
  <c r="AX23" i="63"/>
  <c r="AX35" i="63"/>
  <c r="AH19" i="63"/>
  <c r="B14" i="63"/>
  <c r="AM19" i="63"/>
  <c r="BT4" i="63"/>
  <c r="AW19" i="63"/>
  <c r="BT5" i="63"/>
  <c r="BB19" i="63"/>
  <c r="AH18" i="62"/>
  <c r="AO12" i="62"/>
  <c r="BU12" i="62"/>
  <c r="BM15" i="62" s="1"/>
  <c r="C20" i="62"/>
  <c r="AX23" i="62"/>
  <c r="AX35" i="62"/>
  <c r="AH20" i="62"/>
  <c r="BB20" i="62"/>
  <c r="E10" i="62"/>
  <c r="BA27" i="62"/>
  <c r="AM19" i="62"/>
  <c r="AG8" i="62"/>
  <c r="B14" i="62"/>
  <c r="AH19" i="62"/>
  <c r="AW19" i="62"/>
  <c r="AJ47" i="62"/>
  <c r="BT5" i="62"/>
  <c r="BB19" i="62"/>
  <c r="BT4" i="62"/>
  <c r="BJ26" i="61"/>
  <c r="BG26" i="61"/>
  <c r="BD27" i="61"/>
  <c r="BJ25" i="61"/>
  <c r="BG25" i="61"/>
  <c r="BU12" i="61"/>
  <c r="BM15" i="61" s="1"/>
  <c r="BG29" i="61"/>
  <c r="BJ29" i="61"/>
  <c r="BQ5" i="61"/>
  <c r="BQ4" i="61"/>
  <c r="C20" i="61"/>
  <c r="AX23" i="61"/>
  <c r="AX35" i="61"/>
  <c r="AH20" i="61"/>
  <c r="BB20" i="61"/>
  <c r="E10" i="61"/>
  <c r="BE9" i="61"/>
  <c r="AO8" i="61"/>
  <c r="BB18" i="61"/>
  <c r="B14" i="61"/>
  <c r="AH19" i="61"/>
  <c r="AM19" i="61"/>
  <c r="AW19" i="61" s="1"/>
  <c r="BJ25" i="60"/>
  <c r="BG25" i="60"/>
  <c r="BG29" i="60"/>
  <c r="BU12" i="60"/>
  <c r="BM15" i="60" s="1"/>
  <c r="BJ29" i="60"/>
  <c r="BB17" i="60"/>
  <c r="E10" i="60"/>
  <c r="BE9" i="60"/>
  <c r="AG8" i="60"/>
  <c r="C20" i="60"/>
  <c r="AH18" i="60"/>
  <c r="BD26" i="60"/>
  <c r="BB18" i="60" s="1"/>
  <c r="AX23" i="60"/>
  <c r="BT4" i="60"/>
  <c r="B14" i="60"/>
  <c r="AX35" i="60"/>
  <c r="BT5" i="60"/>
  <c r="BD27" i="59"/>
  <c r="BG17" i="59" s="1"/>
  <c r="BJ25" i="59"/>
  <c r="BG25" i="59"/>
  <c r="BT4" i="59"/>
  <c r="BB20" i="59"/>
  <c r="AH20" i="59"/>
  <c r="E10" i="59"/>
  <c r="AX23" i="59"/>
  <c r="C20" i="59"/>
  <c r="AX35" i="59"/>
  <c r="AG8" i="59"/>
  <c r="BB19" i="59"/>
  <c r="B14" i="59"/>
  <c r="AH19" i="59"/>
  <c r="AM19" i="59"/>
  <c r="AW36" i="57"/>
  <c r="B14" i="57"/>
  <c r="AX23" i="57"/>
  <c r="AY23" i="57" s="1"/>
  <c r="AZ23" i="57" s="1"/>
  <c r="AZ24" i="57" s="1"/>
  <c r="BD29" i="57"/>
  <c r="BG29" i="57" s="1"/>
  <c r="C20" i="57"/>
  <c r="AS12" i="57"/>
  <c r="AY35" i="57"/>
  <c r="E10" i="57"/>
  <c r="BT4" i="57"/>
  <c r="BD25" i="57"/>
  <c r="BB19" i="57" s="1"/>
  <c r="BE10" i="57"/>
  <c r="BT5" i="57"/>
  <c r="AJ48" i="57"/>
  <c r="AG8" i="57"/>
  <c r="BB18" i="65" l="1"/>
  <c r="BB18" i="57"/>
  <c r="BB20" i="57"/>
  <c r="AH20" i="57"/>
  <c r="BG26" i="57"/>
  <c r="AH20" i="60"/>
  <c r="BB20" i="60"/>
  <c r="U6" i="21"/>
  <c r="BJ27" i="61"/>
  <c r="AH18" i="61"/>
  <c r="C83" i="58"/>
  <c r="D47" i="53" s="1"/>
  <c r="F47" i="53" s="1"/>
  <c r="AH18" i="59"/>
  <c r="V2" i="21"/>
  <c r="AW19" i="59"/>
  <c r="BD27" i="60"/>
  <c r="BG26" i="62"/>
  <c r="BJ26" i="62"/>
  <c r="BJ29" i="63"/>
  <c r="BG29" i="63"/>
  <c r="BG29" i="65"/>
  <c r="AH18" i="64"/>
  <c r="BG29" i="64"/>
  <c r="BJ29" i="64"/>
  <c r="BB18" i="64"/>
  <c r="BD27" i="64"/>
  <c r="BG17" i="64" s="1"/>
  <c r="BG27" i="61"/>
  <c r="BG29" i="62"/>
  <c r="BB18" i="63"/>
  <c r="BG25" i="62"/>
  <c r="BJ25" i="62"/>
  <c r="BJ27" i="62" s="1"/>
  <c r="BG26" i="64"/>
  <c r="BG27" i="64" s="1"/>
  <c r="BD27" i="62"/>
  <c r="BG17" i="62" s="1"/>
  <c r="BG26" i="63"/>
  <c r="BU12" i="59"/>
  <c r="BM15" i="59" s="1"/>
  <c r="BV5" i="59" s="1"/>
  <c r="BJ29" i="59"/>
  <c r="BJ26" i="59"/>
  <c r="BJ27" i="59" s="1"/>
  <c r="BB18" i="59"/>
  <c r="C50" i="58"/>
  <c r="D26" i="53" s="1"/>
  <c r="C72" i="58"/>
  <c r="C61" i="58"/>
  <c r="D33" i="53" s="1"/>
  <c r="F33" i="53" s="1"/>
  <c r="C39" i="58"/>
  <c r="C17" i="58"/>
  <c r="D5" i="53" s="1"/>
  <c r="C28" i="58"/>
  <c r="V5" i="21"/>
  <c r="F58" i="53"/>
  <c r="U7" i="21"/>
  <c r="U5" i="21"/>
  <c r="V4" i="21"/>
  <c r="V7" i="21"/>
  <c r="V3" i="21"/>
  <c r="V6" i="21"/>
  <c r="U8" i="21"/>
  <c r="BE8" i="65"/>
  <c r="AX36" i="65"/>
  <c r="AY35" i="65"/>
  <c r="BQ5" i="65"/>
  <c r="C86" i="58" s="1"/>
  <c r="C80" i="58" s="1"/>
  <c r="BQ4" i="65"/>
  <c r="BD27" i="65"/>
  <c r="BG17" i="65" s="1"/>
  <c r="BJ25" i="65"/>
  <c r="BJ27" i="65" s="1"/>
  <c r="BB17" i="65"/>
  <c r="BG25" i="65"/>
  <c r="BG27" i="65" s="1"/>
  <c r="AO3" i="65"/>
  <c r="BQ3" i="65"/>
  <c r="AY23" i="65"/>
  <c r="AX24" i="65"/>
  <c r="BQ5" i="64"/>
  <c r="BQ4" i="64"/>
  <c r="BJ27" i="64"/>
  <c r="BQ3" i="64"/>
  <c r="AO3" i="64"/>
  <c r="AG12" i="64"/>
  <c r="BE8" i="64"/>
  <c r="AX24" i="64"/>
  <c r="AY23" i="64"/>
  <c r="AX36" i="64"/>
  <c r="AY35" i="64"/>
  <c r="BQ5" i="63"/>
  <c r="BQ4" i="63"/>
  <c r="BD27" i="63"/>
  <c r="BG17" i="63" s="1"/>
  <c r="BB17" i="63"/>
  <c r="BJ25" i="63"/>
  <c r="BJ27" i="63" s="1"/>
  <c r="AX36" i="63"/>
  <c r="AY35" i="63"/>
  <c r="BG25" i="63"/>
  <c r="BE8" i="63"/>
  <c r="AG12" i="63"/>
  <c r="BQ3" i="63"/>
  <c r="AO3" i="63"/>
  <c r="AY23" i="63"/>
  <c r="AX24" i="63"/>
  <c r="AX24" i="62"/>
  <c r="AY23" i="62"/>
  <c r="BQ5" i="62"/>
  <c r="C53" i="58" s="1"/>
  <c r="C47" i="58" s="1"/>
  <c r="BQ4" i="62"/>
  <c r="AY35" i="62"/>
  <c r="AX36" i="62"/>
  <c r="BE8" i="62"/>
  <c r="AG12" i="62"/>
  <c r="AO3" i="62"/>
  <c r="BQ3" i="62"/>
  <c r="AX24" i="61"/>
  <c r="AY23" i="61"/>
  <c r="BE8" i="61"/>
  <c r="AO12" i="61"/>
  <c r="BQ3" i="61"/>
  <c r="AO3" i="61"/>
  <c r="C42" i="58"/>
  <c r="C36" i="58" s="1"/>
  <c r="AX36" i="61"/>
  <c r="AY35" i="61"/>
  <c r="BQ5" i="60"/>
  <c r="BQ4" i="60"/>
  <c r="AX36" i="60"/>
  <c r="AY35" i="60"/>
  <c r="AO3" i="60"/>
  <c r="BQ3" i="60"/>
  <c r="BE8" i="60"/>
  <c r="AG12" i="60"/>
  <c r="AX24" i="60"/>
  <c r="AY23" i="60"/>
  <c r="BJ26" i="60"/>
  <c r="BJ27" i="60" s="1"/>
  <c r="BG26" i="60"/>
  <c r="BG27" i="60" s="1"/>
  <c r="AX36" i="59"/>
  <c r="AY35" i="59"/>
  <c r="AO3" i="59"/>
  <c r="BQ3" i="59"/>
  <c r="BE8" i="59"/>
  <c r="AG12" i="59"/>
  <c r="BQ4" i="59"/>
  <c r="BQ5" i="59"/>
  <c r="BG27" i="59"/>
  <c r="AX24" i="59"/>
  <c r="AY23" i="59"/>
  <c r="AY24" i="57"/>
  <c r="AX24" i="57"/>
  <c r="BU12" i="57"/>
  <c r="BM15" i="57" s="1"/>
  <c r="BJ29" i="57"/>
  <c r="BE8" i="57"/>
  <c r="AG12" i="57"/>
  <c r="BD27" i="57"/>
  <c r="BJ25" i="57"/>
  <c r="BJ27" i="57" s="1"/>
  <c r="BG25" i="57"/>
  <c r="BB17" i="57"/>
  <c r="BQ5" i="57"/>
  <c r="BQ4" i="57"/>
  <c r="AO3" i="57"/>
  <c r="BQ3" i="57"/>
  <c r="AY36" i="57"/>
  <c r="AZ35" i="57"/>
  <c r="AZ36" i="57" s="1"/>
  <c r="C8" i="58"/>
  <c r="BG27" i="57" l="1"/>
  <c r="AH19" i="57"/>
  <c r="AM19" i="57"/>
  <c r="AW19" i="57" s="1"/>
  <c r="AH19" i="60"/>
  <c r="AM19" i="60"/>
  <c r="AW19" i="60" s="1"/>
  <c r="BG17" i="60"/>
  <c r="BG19" i="60"/>
  <c r="BU20" i="60" s="1"/>
  <c r="BG27" i="62"/>
  <c r="D19" i="53"/>
  <c r="F19" i="53" s="1"/>
  <c r="G19" i="53" s="1"/>
  <c r="D12" i="53"/>
  <c r="D40" i="53"/>
  <c r="F40" i="53" s="1"/>
  <c r="F5" i="53"/>
  <c r="G5" i="53" s="1"/>
  <c r="BG17" i="57"/>
  <c r="BG19" i="57"/>
  <c r="BG27" i="63"/>
  <c r="C75" i="58"/>
  <c r="C69" i="58" s="1"/>
  <c r="T8" i="21"/>
  <c r="F26" i="53"/>
  <c r="G26" i="53" s="1"/>
  <c r="T6" i="21"/>
  <c r="BQ7" i="63"/>
  <c r="BQ7" i="62"/>
  <c r="BQ7" i="65"/>
  <c r="BQ7" i="64"/>
  <c r="BQ7" i="61"/>
  <c r="BQ7" i="57"/>
  <c r="BQ7" i="60"/>
  <c r="BE12" i="65"/>
  <c r="AO2" i="65" s="1"/>
  <c r="AM17" i="65"/>
  <c r="BU18" i="65" s="1"/>
  <c r="AH17" i="65"/>
  <c r="BU17" i="65" s="1"/>
  <c r="AY24" i="65"/>
  <c r="AZ23" i="65"/>
  <c r="AZ24" i="65" s="1"/>
  <c r="AY36" i="65"/>
  <c r="AZ35" i="65"/>
  <c r="AZ36" i="65" s="1"/>
  <c r="AZ23" i="64"/>
  <c r="AZ24" i="64" s="1"/>
  <c r="AY24" i="64"/>
  <c r="AY36" i="64"/>
  <c r="AZ35" i="64"/>
  <c r="AZ36" i="64" s="1"/>
  <c r="BE12" i="64"/>
  <c r="AO2" i="64" s="1"/>
  <c r="AH17" i="64"/>
  <c r="BU17" i="64" s="1"/>
  <c r="AM17" i="64"/>
  <c r="BU18" i="64" s="1"/>
  <c r="AZ23" i="63"/>
  <c r="AZ24" i="63" s="1"/>
  <c r="AY24" i="63"/>
  <c r="AZ35" i="63"/>
  <c r="AZ36" i="63" s="1"/>
  <c r="AY36" i="63"/>
  <c r="BE12" i="63"/>
  <c r="AO2" i="63" s="1"/>
  <c r="AM17" i="63"/>
  <c r="BU18" i="63" s="1"/>
  <c r="AH17" i="63"/>
  <c r="BU17" i="63" s="1"/>
  <c r="AZ23" i="62"/>
  <c r="AZ24" i="62" s="1"/>
  <c r="AY24" i="62"/>
  <c r="BE12" i="62"/>
  <c r="AO2" i="62" s="1"/>
  <c r="AM17" i="62"/>
  <c r="BU18" i="62" s="1"/>
  <c r="AH17" i="62"/>
  <c r="BU17" i="62" s="1"/>
  <c r="AZ35" i="62"/>
  <c r="AZ36" i="62" s="1"/>
  <c r="AY36" i="62"/>
  <c r="AZ23" i="61"/>
  <c r="AZ24" i="61" s="1"/>
  <c r="AY24" i="61"/>
  <c r="AZ35" i="61"/>
  <c r="AZ36" i="61" s="1"/>
  <c r="AY36" i="61"/>
  <c r="BE12" i="61"/>
  <c r="AO2" i="61" s="1"/>
  <c r="AH17" i="61"/>
  <c r="BU17" i="61" s="1"/>
  <c r="AM17" i="61"/>
  <c r="AM17" i="60"/>
  <c r="BE12" i="60"/>
  <c r="AO2" i="60" s="1"/>
  <c r="AH17" i="60"/>
  <c r="AY36" i="60"/>
  <c r="AZ35" i="60"/>
  <c r="AZ36" i="60" s="1"/>
  <c r="AZ23" i="60"/>
  <c r="AZ24" i="60" s="1"/>
  <c r="AY24" i="60"/>
  <c r="AY24" i="59"/>
  <c r="AZ23" i="59"/>
  <c r="AZ24" i="59" s="1"/>
  <c r="BE12" i="59"/>
  <c r="AO2" i="59" s="1"/>
  <c r="AH17" i="59"/>
  <c r="BU17" i="59" s="1"/>
  <c r="AM17" i="59"/>
  <c r="BU18" i="59" s="1"/>
  <c r="AY36" i="59"/>
  <c r="AZ35" i="59"/>
  <c r="AZ36" i="59" s="1"/>
  <c r="BE12" i="57"/>
  <c r="AO2" i="57" s="1"/>
  <c r="AM17" i="57"/>
  <c r="AH17" i="57"/>
  <c r="T4" i="21" l="1"/>
  <c r="BU18" i="60"/>
  <c r="BU17" i="60"/>
  <c r="BD31" i="62"/>
  <c r="BD31" i="65"/>
  <c r="E1" i="53"/>
  <c r="T3" i="21"/>
  <c r="T7" i="21"/>
  <c r="F12" i="53"/>
  <c r="G12" i="53" s="1"/>
  <c r="BD31" i="64"/>
  <c r="BU18" i="57"/>
  <c r="BU17" i="57"/>
  <c r="BN3" i="57" s="1"/>
  <c r="AR17" i="61"/>
  <c r="BU19" i="61" s="1"/>
  <c r="BU18" i="61"/>
  <c r="BD31" i="61" s="1"/>
  <c r="T5" i="21"/>
  <c r="F18" i="13"/>
  <c r="T2" i="21"/>
  <c r="AR17" i="65"/>
  <c r="BU19" i="65" s="1"/>
  <c r="BN3" i="65" s="1"/>
  <c r="AW17" i="65"/>
  <c r="BZ4" i="65" s="1"/>
  <c r="BZ5" i="65" s="1"/>
  <c r="AX31" i="65"/>
  <c r="AR17" i="64"/>
  <c r="BU19" i="64" s="1"/>
  <c r="BN3" i="64" s="1"/>
  <c r="AW17" i="64"/>
  <c r="BZ4" i="64" s="1"/>
  <c r="AW17" i="63"/>
  <c r="AR17" i="63"/>
  <c r="BU19" i="63" s="1"/>
  <c r="BN3" i="63" s="1"/>
  <c r="AW17" i="62"/>
  <c r="BZ4" i="62" s="1"/>
  <c r="BZ5" i="62" s="1"/>
  <c r="AR17" i="62"/>
  <c r="BU19" i="62" s="1"/>
  <c r="BN3" i="62" s="1"/>
  <c r="BZ4" i="61"/>
  <c r="BZ5" i="61" s="1"/>
  <c r="AR17" i="60"/>
  <c r="BU19" i="60" s="1"/>
  <c r="AW17" i="60"/>
  <c r="AW17" i="59"/>
  <c r="BU20" i="59" s="1"/>
  <c r="BN4" i="59" s="1"/>
  <c r="AR17" i="59"/>
  <c r="BU19" i="59" s="1"/>
  <c r="BN3" i="59" s="1"/>
  <c r="BZ3" i="59" s="1"/>
  <c r="AX31" i="59"/>
  <c r="AW17" i="57"/>
  <c r="AR17" i="57"/>
  <c r="BU19" i="57" s="1"/>
  <c r="BZ4" i="59" l="1"/>
  <c r="BZ5" i="59" s="1"/>
  <c r="BN4" i="60"/>
  <c r="BN3" i="60"/>
  <c r="BN3" i="61"/>
  <c r="BD31" i="60"/>
  <c r="BU20" i="63"/>
  <c r="AH31" i="63" s="1"/>
  <c r="BU20" i="57"/>
  <c r="BN4" i="57" s="1"/>
  <c r="C73" i="58"/>
  <c r="BZ5" i="64"/>
  <c r="AH31" i="61"/>
  <c r="AN30" i="61"/>
  <c r="AB31" i="61"/>
  <c r="AD31" i="61"/>
  <c r="AU30" i="61"/>
  <c r="AT31" i="61"/>
  <c r="AX31" i="61"/>
  <c r="AX31" i="60"/>
  <c r="AV30" i="63"/>
  <c r="Y30" i="64"/>
  <c r="AD31" i="64"/>
  <c r="AY30" i="61"/>
  <c r="W31" i="61"/>
  <c r="AL30" i="61"/>
  <c r="AB30" i="61"/>
  <c r="AF30" i="61"/>
  <c r="AI30" i="59"/>
  <c r="AF31" i="61"/>
  <c r="AO30" i="64"/>
  <c r="AM31" i="61"/>
  <c r="AL31" i="61"/>
  <c r="AI30" i="63"/>
  <c r="AY30" i="63"/>
  <c r="AM30" i="63"/>
  <c r="AE30" i="62"/>
  <c r="AI31" i="61"/>
  <c r="AC30" i="63"/>
  <c r="AR31" i="62"/>
  <c r="AU30" i="62"/>
  <c r="AJ31" i="62"/>
  <c r="AV31" i="62"/>
  <c r="AK31" i="62"/>
  <c r="AE30" i="60"/>
  <c r="Z31" i="62"/>
  <c r="AI30" i="62"/>
  <c r="AW31" i="60"/>
  <c r="V30" i="61"/>
  <c r="AB31" i="62"/>
  <c r="AZ31" i="62"/>
  <c r="AL30" i="62"/>
  <c r="AG31" i="62"/>
  <c r="AW31" i="62"/>
  <c r="AN30" i="62"/>
  <c r="W31" i="62"/>
  <c r="V30" i="62"/>
  <c r="AG31" i="60"/>
  <c r="Y30" i="62"/>
  <c r="AZ30" i="63"/>
  <c r="AD31" i="62"/>
  <c r="AH30" i="62"/>
  <c r="AX30" i="62"/>
  <c r="AQ30" i="62"/>
  <c r="AX30" i="60"/>
  <c r="X30" i="62"/>
  <c r="AM31" i="62"/>
  <c r="AC31" i="62"/>
  <c r="AV31" i="59"/>
  <c r="X30" i="61"/>
  <c r="AP30" i="63"/>
  <c r="AF30" i="63"/>
  <c r="Z30" i="64"/>
  <c r="W31" i="60"/>
  <c r="AA30" i="65"/>
  <c r="AJ30" i="64"/>
  <c r="AR31" i="64"/>
  <c r="AS31" i="65"/>
  <c r="AJ31" i="64"/>
  <c r="AP30" i="64"/>
  <c r="AC31" i="59"/>
  <c r="AU30" i="64"/>
  <c r="AL30" i="65"/>
  <c r="AL30" i="64"/>
  <c r="V30" i="63"/>
  <c r="AG30" i="63"/>
  <c r="AI31" i="64"/>
  <c r="AD30" i="64"/>
  <c r="AE30" i="65"/>
  <c r="Y31" i="64"/>
  <c r="AF30" i="64"/>
  <c r="AI31" i="65"/>
  <c r="AS31" i="59"/>
  <c r="X30" i="64"/>
  <c r="AT30" i="64"/>
  <c r="AU30" i="65"/>
  <c r="X31" i="59"/>
  <c r="AB30" i="59"/>
  <c r="AZ30" i="60"/>
  <c r="AQ30" i="61"/>
  <c r="AX31" i="62"/>
  <c r="AR30" i="62"/>
  <c r="AN30" i="63"/>
  <c r="AR30" i="63"/>
  <c r="AN30" i="64"/>
  <c r="AG30" i="64"/>
  <c r="AW31" i="65"/>
  <c r="AD30" i="59"/>
  <c r="V30" i="64"/>
  <c r="V31" i="64"/>
  <c r="AS30" i="64"/>
  <c r="AQ30" i="65"/>
  <c r="Z30" i="59"/>
  <c r="AK30" i="60"/>
  <c r="AW31" i="59"/>
  <c r="AP31" i="60"/>
  <c r="AR30" i="59"/>
  <c r="AS31" i="60"/>
  <c r="Z31" i="61"/>
  <c r="AA31" i="62"/>
  <c r="Y30" i="63"/>
  <c r="W31" i="64"/>
  <c r="AI30" i="64"/>
  <c r="AI30" i="65"/>
  <c r="AA30" i="64"/>
  <c r="AG31" i="59"/>
  <c r="AQ30" i="64"/>
  <c r="AM31" i="60"/>
  <c r="AP30" i="59"/>
  <c r="Z31" i="60"/>
  <c r="AN31" i="61"/>
  <c r="AJ30" i="61"/>
  <c r="AA31" i="59"/>
  <c r="AJ30" i="60"/>
  <c r="AP31" i="61"/>
  <c r="AQ31" i="62"/>
  <c r="AM31" i="64"/>
  <c r="AY30" i="64"/>
  <c r="AY30" i="65"/>
  <c r="Z31" i="65"/>
  <c r="AJ30" i="65"/>
  <c r="AQ31" i="65"/>
  <c r="AE31" i="65"/>
  <c r="AP31" i="65"/>
  <c r="AZ30" i="65"/>
  <c r="X31" i="65"/>
  <c r="AR30" i="65"/>
  <c r="AF30" i="65"/>
  <c r="AK30" i="65"/>
  <c r="AN31" i="65"/>
  <c r="AA31" i="65"/>
  <c r="AV30" i="65"/>
  <c r="AJ31" i="65"/>
  <c r="W30" i="65"/>
  <c r="V30" i="65"/>
  <c r="AC30" i="65"/>
  <c r="AU31" i="65"/>
  <c r="AM30" i="65"/>
  <c r="AK31" i="65"/>
  <c r="AS30" i="65"/>
  <c r="AG30" i="65"/>
  <c r="AD31" i="65"/>
  <c r="V31" i="65"/>
  <c r="Z30" i="65"/>
  <c r="AB31" i="65"/>
  <c r="AW30" i="65"/>
  <c r="AH31" i="65"/>
  <c r="AL31" i="65"/>
  <c r="AP30" i="65"/>
  <c r="AR31" i="65"/>
  <c r="AF31" i="65"/>
  <c r="X30" i="65"/>
  <c r="Y31" i="65"/>
  <c r="AY31" i="65"/>
  <c r="AV31" i="65"/>
  <c r="Y30" i="65"/>
  <c r="AN30" i="65"/>
  <c r="AO31" i="65"/>
  <c r="AD30" i="65"/>
  <c r="AH30" i="65"/>
  <c r="W31" i="65"/>
  <c r="AT30" i="65"/>
  <c r="AX30" i="65"/>
  <c r="AM31" i="65"/>
  <c r="AZ31" i="65"/>
  <c r="AC31" i="65"/>
  <c r="AG31" i="65"/>
  <c r="AO30" i="65"/>
  <c r="AB30" i="65"/>
  <c r="AT31" i="65"/>
  <c r="X31" i="64"/>
  <c r="AE30" i="64"/>
  <c r="AN31" i="64"/>
  <c r="AB30" i="64"/>
  <c r="AW30" i="64"/>
  <c r="Z31" i="64"/>
  <c r="AE31" i="64"/>
  <c r="AV30" i="64"/>
  <c r="AR30" i="64"/>
  <c r="AF31" i="64"/>
  <c r="AT31" i="64"/>
  <c r="AU31" i="64"/>
  <c r="AK30" i="64"/>
  <c r="AZ30" i="64"/>
  <c r="AA31" i="64"/>
  <c r="AV31" i="64"/>
  <c r="AK31" i="64"/>
  <c r="AP31" i="64"/>
  <c r="W30" i="64"/>
  <c r="AY31" i="64"/>
  <c r="AQ31" i="64"/>
  <c r="AH30" i="64"/>
  <c r="AM30" i="64"/>
  <c r="AC30" i="64"/>
  <c r="AX30" i="64"/>
  <c r="AG31" i="64"/>
  <c r="AL31" i="64"/>
  <c r="AZ31" i="64"/>
  <c r="AB31" i="64"/>
  <c r="AW31" i="64"/>
  <c r="AH31" i="64"/>
  <c r="AO31" i="64"/>
  <c r="AC31" i="64"/>
  <c r="AX31" i="64"/>
  <c r="AS31" i="64"/>
  <c r="AD30" i="63"/>
  <c r="AW30" i="63"/>
  <c r="AO30" i="63"/>
  <c r="AT30" i="63"/>
  <c r="X30" i="63"/>
  <c r="AJ30" i="63"/>
  <c r="W30" i="63"/>
  <c r="AK30" i="63"/>
  <c r="AH30" i="63"/>
  <c r="AE30" i="63"/>
  <c r="AX30" i="63"/>
  <c r="AL30" i="63"/>
  <c r="Z30" i="63"/>
  <c r="AB30" i="63"/>
  <c r="AU30" i="63"/>
  <c r="AA30" i="63"/>
  <c r="AS30" i="63"/>
  <c r="AQ30" i="63"/>
  <c r="AY30" i="62"/>
  <c r="AS30" i="62"/>
  <c r="W30" i="62"/>
  <c r="Z30" i="62"/>
  <c r="AU31" i="62"/>
  <c r="X31" i="62"/>
  <c r="AE31" i="62"/>
  <c r="AD30" i="62"/>
  <c r="AM30" i="62"/>
  <c r="AP30" i="62"/>
  <c r="AC30" i="62"/>
  <c r="AT30" i="62"/>
  <c r="AH31" i="62"/>
  <c r="AA30" i="62"/>
  <c r="AZ30" i="62"/>
  <c r="V31" i="62"/>
  <c r="Y31" i="62"/>
  <c r="AG30" i="62"/>
  <c r="AF30" i="62"/>
  <c r="AS31" i="62"/>
  <c r="AI31" i="62"/>
  <c r="AL31" i="62"/>
  <c r="AO31" i="62"/>
  <c r="AW30" i="62"/>
  <c r="AT31" i="62"/>
  <c r="AY31" i="62"/>
  <c r="AK30" i="62"/>
  <c r="AP31" i="62"/>
  <c r="AB30" i="62"/>
  <c r="AF31" i="62"/>
  <c r="AO30" i="62"/>
  <c r="AJ30" i="62"/>
  <c r="AN31" i="62"/>
  <c r="AV30" i="62"/>
  <c r="AJ31" i="61"/>
  <c r="Y30" i="61"/>
  <c r="AQ31" i="61"/>
  <c r="AU31" i="61"/>
  <c r="AV30" i="61"/>
  <c r="AE31" i="61"/>
  <c r="AZ31" i="61"/>
  <c r="AO30" i="61"/>
  <c r="AC30" i="61"/>
  <c r="AG30" i="61"/>
  <c r="AK30" i="61"/>
  <c r="AR30" i="61"/>
  <c r="AA31" i="61"/>
  <c r="AY31" i="61"/>
  <c r="X31" i="61"/>
  <c r="AS30" i="61"/>
  <c r="AW30" i="61"/>
  <c r="AV31" i="61"/>
  <c r="AK31" i="61"/>
  <c r="Z30" i="61"/>
  <c r="AD30" i="61"/>
  <c r="AH30" i="61"/>
  <c r="AP30" i="61"/>
  <c r="AT30" i="61"/>
  <c r="AX30" i="61"/>
  <c r="AR31" i="61"/>
  <c r="W30" i="61"/>
  <c r="Y31" i="61"/>
  <c r="AC31" i="61"/>
  <c r="AG31" i="61"/>
  <c r="AM30" i="61"/>
  <c r="AO31" i="61"/>
  <c r="AS31" i="61"/>
  <c r="AW31" i="61"/>
  <c r="V31" i="61"/>
  <c r="AA30" i="61"/>
  <c r="AE30" i="61"/>
  <c r="AI30" i="61"/>
  <c r="AZ30" i="61"/>
  <c r="AZ31" i="60"/>
  <c r="X31" i="60"/>
  <c r="AC30" i="60"/>
  <c r="AE31" i="60"/>
  <c r="AL30" i="60"/>
  <c r="AN31" i="60"/>
  <c r="AS30" i="60"/>
  <c r="AU31" i="60"/>
  <c r="AQ31" i="60"/>
  <c r="AV30" i="60"/>
  <c r="Z30" i="60"/>
  <c r="AY31" i="60"/>
  <c r="AM30" i="60"/>
  <c r="AP30" i="60"/>
  <c r="AR31" i="60"/>
  <c r="AG30" i="60"/>
  <c r="V30" i="60"/>
  <c r="W30" i="60"/>
  <c r="AB31" i="60"/>
  <c r="V31" i="60"/>
  <c r="Y31" i="60"/>
  <c r="AI31" i="60"/>
  <c r="AW30" i="60"/>
  <c r="AL31" i="60"/>
  <c r="AO31" i="60"/>
  <c r="AD30" i="60"/>
  <c r="AF31" i="60"/>
  <c r="Y30" i="60"/>
  <c r="AO30" i="60"/>
  <c r="X30" i="60"/>
  <c r="AA30" i="60"/>
  <c r="AT30" i="60"/>
  <c r="AV31" i="60"/>
  <c r="AN30" i="60"/>
  <c r="AQ30" i="60"/>
  <c r="AC31" i="60"/>
  <c r="AH30" i="60"/>
  <c r="AB30" i="60"/>
  <c r="AU30" i="60"/>
  <c r="AI30" i="60"/>
  <c r="AJ31" i="60"/>
  <c r="AR30" i="60"/>
  <c r="AD31" i="60"/>
  <c r="AY30" i="60"/>
  <c r="AK31" i="60"/>
  <c r="AA31" i="60"/>
  <c r="AT31" i="60"/>
  <c r="AH31" i="60"/>
  <c r="AF30" i="60"/>
  <c r="W30" i="59"/>
  <c r="AM30" i="59"/>
  <c r="AF30" i="59"/>
  <c r="AL31" i="59"/>
  <c r="AK30" i="59"/>
  <c r="AY31" i="59"/>
  <c r="AV30" i="59"/>
  <c r="AN31" i="59"/>
  <c r="AI31" i="59"/>
  <c r="AS30" i="59"/>
  <c r="AA30" i="59"/>
  <c r="AE31" i="59"/>
  <c r="V31" i="59"/>
  <c r="AB31" i="59"/>
  <c r="AX30" i="59"/>
  <c r="AJ31" i="59"/>
  <c r="AQ30" i="59"/>
  <c r="AU31" i="59"/>
  <c r="AT31" i="59"/>
  <c r="X30" i="59"/>
  <c r="AZ31" i="59"/>
  <c r="Z31" i="59"/>
  <c r="AR31" i="59"/>
  <c r="AN30" i="59"/>
  <c r="V30" i="59"/>
  <c r="AP31" i="59"/>
  <c r="AG30" i="59"/>
  <c r="AD31" i="59"/>
  <c r="AJ30" i="59"/>
  <c r="W31" i="59"/>
  <c r="AL30" i="59"/>
  <c r="AC30" i="59"/>
  <c r="AW30" i="59"/>
  <c r="AM31" i="59"/>
  <c r="AK31" i="59"/>
  <c r="AH30" i="59"/>
  <c r="AF31" i="59"/>
  <c r="AY30" i="59"/>
  <c r="AZ30" i="59"/>
  <c r="Y31" i="59"/>
  <c r="AQ31" i="59"/>
  <c r="AH31" i="59"/>
  <c r="Y30" i="59"/>
  <c r="AO31" i="59"/>
  <c r="AE30" i="59"/>
  <c r="AO30" i="59"/>
  <c r="AT30" i="59"/>
  <c r="AU30" i="59"/>
  <c r="AO30" i="57"/>
  <c r="AA30" i="57"/>
  <c r="AT30" i="57"/>
  <c r="AM30" i="57"/>
  <c r="Y30" i="57"/>
  <c r="AN30" i="57"/>
  <c r="AY30" i="57"/>
  <c r="AW30" i="57"/>
  <c r="AQ30" i="57"/>
  <c r="AZ30" i="57"/>
  <c r="AR30" i="57"/>
  <c r="AC30" i="57"/>
  <c r="AH30" i="57"/>
  <c r="AS30" i="57"/>
  <c r="AX30" i="57"/>
  <c r="AE30" i="57"/>
  <c r="AB30" i="57"/>
  <c r="AD30" i="57"/>
  <c r="W30" i="57"/>
  <c r="V30" i="57"/>
  <c r="AU30" i="57"/>
  <c r="AI30" i="57"/>
  <c r="AF30" i="57"/>
  <c r="AP30" i="57"/>
  <c r="AJ30" i="57"/>
  <c r="AV30" i="57"/>
  <c r="AK30" i="57"/>
  <c r="Z30" i="57"/>
  <c r="AL30" i="57"/>
  <c r="X30" i="57"/>
  <c r="AG30" i="57"/>
  <c r="AJ31" i="63" l="1"/>
  <c r="AF31" i="63"/>
  <c r="AQ31" i="63"/>
  <c r="V31" i="63"/>
  <c r="X31" i="63"/>
  <c r="AY31" i="63"/>
  <c r="AX31" i="63"/>
  <c r="AB31" i="63"/>
  <c r="AV31" i="63"/>
  <c r="AU31" i="57"/>
  <c r="AM31" i="63"/>
  <c r="Z31" i="57"/>
  <c r="AD31" i="63"/>
  <c r="AN31" i="63"/>
  <c r="AL31" i="63"/>
  <c r="AZ31" i="63"/>
  <c r="AO31" i="63"/>
  <c r="AW31" i="63"/>
  <c r="AE31" i="63"/>
  <c r="AT31" i="63"/>
  <c r="AC31" i="63"/>
  <c r="AU31" i="63"/>
  <c r="AA31" i="63"/>
  <c r="W31" i="63"/>
  <c r="BN4" i="63"/>
  <c r="AX31" i="57"/>
  <c r="AJ31" i="57"/>
  <c r="AS31" i="57"/>
  <c r="AH31" i="57"/>
  <c r="AC31" i="57"/>
  <c r="AO31" i="57"/>
  <c r="AM31" i="57"/>
  <c r="AT31" i="57"/>
  <c r="AA31" i="57"/>
  <c r="AE31" i="57"/>
  <c r="AP31" i="57"/>
  <c r="W31" i="57"/>
  <c r="AD31" i="57"/>
  <c r="AN31" i="57"/>
  <c r="AF31" i="57"/>
  <c r="AL31" i="57"/>
  <c r="V31" i="57"/>
  <c r="Y31" i="57"/>
  <c r="AR31" i="57"/>
  <c r="AK31" i="57"/>
  <c r="AW31" i="57"/>
  <c r="AY31" i="57"/>
  <c r="AI31" i="57"/>
  <c r="AR31" i="63"/>
  <c r="AG31" i="63"/>
  <c r="AP31" i="63"/>
  <c r="Z31" i="63"/>
  <c r="BD31" i="63" s="1"/>
  <c r="BM31" i="63" s="1"/>
  <c r="AI31" i="63"/>
  <c r="AS31" i="63"/>
  <c r="AK31" i="63"/>
  <c r="Y31" i="63"/>
  <c r="AV31" i="57"/>
  <c r="AZ31" i="57"/>
  <c r="AQ31" i="57"/>
  <c r="X31" i="57"/>
  <c r="AB31" i="57"/>
  <c r="AG31" i="57"/>
  <c r="BD30" i="61"/>
  <c r="BM30" i="61" s="1"/>
  <c r="BM31" i="60"/>
  <c r="BD30" i="62"/>
  <c r="BM30" i="62" s="1"/>
  <c r="BM31" i="65"/>
  <c r="BD30" i="59"/>
  <c r="BM30" i="59" s="1"/>
  <c r="BD30" i="63"/>
  <c r="BM30" i="63" s="1"/>
  <c r="BD30" i="64"/>
  <c r="BM30" i="64" s="1"/>
  <c r="BM31" i="64"/>
  <c r="BM31" i="61"/>
  <c r="BD30" i="60"/>
  <c r="BM30" i="60" s="1"/>
  <c r="BD30" i="65"/>
  <c r="BM30" i="65" s="1"/>
  <c r="BM31" i="62"/>
  <c r="BD31" i="59"/>
  <c r="BM31" i="59" s="1"/>
  <c r="BD30" i="57"/>
  <c r="BM30" i="57" s="1"/>
  <c r="BD31" i="57" l="1"/>
  <c r="BM31" i="57" s="1"/>
  <c r="I58" i="53" l="1"/>
  <c r="E58" i="53"/>
  <c r="I56" i="53"/>
  <c r="E56" i="53"/>
  <c r="I54" i="53"/>
  <c r="E54" i="53"/>
  <c r="E53" i="53"/>
  <c r="E40" i="1" s="1"/>
  <c r="I49" i="53"/>
  <c r="I51" i="53"/>
  <c r="E46" i="53"/>
  <c r="E39" i="1" s="1"/>
  <c r="I42" i="53"/>
  <c r="E39" i="53"/>
  <c r="E38" i="1" s="1"/>
  <c r="I35" i="53"/>
  <c r="E32" i="53"/>
  <c r="E37" i="1" s="1"/>
  <c r="I28" i="53"/>
  <c r="E25" i="53"/>
  <c r="E36" i="1" s="1"/>
  <c r="I21" i="53"/>
  <c r="I23" i="53"/>
  <c r="E18" i="53"/>
  <c r="E35" i="1" s="1"/>
  <c r="I14" i="53"/>
  <c r="E11" i="53"/>
  <c r="E34" i="1" s="1"/>
  <c r="I47" i="53" l="1"/>
  <c r="C40" i="1"/>
  <c r="C29" i="1"/>
  <c r="B37" i="14"/>
  <c r="H8" i="65" s="1"/>
  <c r="AO1" i="65" s="1"/>
  <c r="BV3" i="65" s="1"/>
  <c r="I44" i="53"/>
  <c r="C25" i="1"/>
  <c r="C39" i="1"/>
  <c r="B36" i="14"/>
  <c r="H8" i="64" s="1"/>
  <c r="AO1" i="64" s="1"/>
  <c r="BV3" i="64" s="1"/>
  <c r="I33" i="53"/>
  <c r="B35" i="14"/>
  <c r="H8" i="63" s="1"/>
  <c r="AO1" i="63" s="1"/>
  <c r="BV3" i="63" s="1"/>
  <c r="C21" i="1"/>
  <c r="C38" i="1"/>
  <c r="I37" i="53"/>
  <c r="I30" i="53"/>
  <c r="C17" i="1"/>
  <c r="B34" i="14"/>
  <c r="H8" i="62" s="1"/>
  <c r="AO1" i="62" s="1"/>
  <c r="BV3" i="62" s="1"/>
  <c r="C37" i="1"/>
  <c r="I19" i="53"/>
  <c r="B33" i="14"/>
  <c r="H8" i="61" s="1"/>
  <c r="AO1" i="61" s="1"/>
  <c r="BV3" i="61" s="1"/>
  <c r="C36" i="1"/>
  <c r="C13" i="1"/>
  <c r="I16" i="53"/>
  <c r="C9" i="1"/>
  <c r="C35" i="1"/>
  <c r="B32" i="14"/>
  <c r="H8" i="60" s="1"/>
  <c r="AO1" i="60" s="1"/>
  <c r="BV3" i="60" s="1"/>
  <c r="I5" i="53"/>
  <c r="C34" i="1"/>
  <c r="B31" i="14"/>
  <c r="H8" i="57" s="1"/>
  <c r="AO1" i="57" s="1"/>
  <c r="BV3" i="57" s="1"/>
  <c r="C5" i="1"/>
  <c r="I9" i="53"/>
  <c r="I12" i="53"/>
  <c r="I26" i="53"/>
  <c r="I40" i="53"/>
  <c r="E60" i="53"/>
  <c r="BV4" i="63" l="1"/>
  <c r="BZ4" i="63" s="1"/>
  <c r="C62" i="58" s="1"/>
  <c r="BV4" i="60"/>
  <c r="BZ4" i="60" s="1"/>
  <c r="BZ5" i="60" s="1"/>
  <c r="C29" i="58"/>
  <c r="BV5" i="63"/>
  <c r="BZ3" i="57"/>
  <c r="C16" i="58" s="1"/>
  <c r="BV4" i="57"/>
  <c r="BZ3" i="65"/>
  <c r="C82" i="58" s="1"/>
  <c r="BZ3" i="61"/>
  <c r="C38" i="58" s="1"/>
  <c r="BZ3" i="62"/>
  <c r="C49" i="58" s="1"/>
  <c r="BZ3" i="64"/>
  <c r="C71" i="58" s="1"/>
  <c r="BZ3" i="63"/>
  <c r="C60" i="58" s="1"/>
  <c r="BZ3" i="60"/>
  <c r="C27" i="58" s="1"/>
  <c r="AO1" i="59"/>
  <c r="G42" i="53"/>
  <c r="G49" i="53"/>
  <c r="G35" i="53"/>
  <c r="BZ5" i="63" l="1"/>
  <c r="C64" i="58" s="1"/>
  <c r="C58" i="58" s="1"/>
  <c r="BZ4" i="57"/>
  <c r="C18" i="58" s="1"/>
  <c r="BV5" i="57"/>
  <c r="H49" i="53"/>
  <c r="F56" i="53"/>
  <c r="H42" i="53"/>
  <c r="H28" i="53"/>
  <c r="H14" i="53"/>
  <c r="H35" i="53"/>
  <c r="BZ5" i="57" l="1"/>
  <c r="C20" i="58" s="1"/>
  <c r="C14" i="58" s="1"/>
  <c r="E30" i="1"/>
  <c r="Q8" i="21"/>
  <c r="E26" i="1"/>
  <c r="Q7" i="21"/>
  <c r="E22" i="1"/>
  <c r="Q6" i="21"/>
  <c r="E18" i="1"/>
  <c r="Q5" i="21"/>
  <c r="E10" i="1"/>
  <c r="Q3" i="21"/>
  <c r="G56" i="53"/>
  <c r="H7" i="53"/>
  <c r="H21" i="53"/>
  <c r="D2" i="58" l="1"/>
  <c r="F20" i="13" s="1"/>
  <c r="E14" i="1"/>
  <c r="Q4" i="21"/>
  <c r="E6" i="1"/>
  <c r="Q2" i="21"/>
  <c r="H56" i="53"/>
  <c r="G51" i="14" l="1"/>
  <c r="G50" i="14"/>
  <c r="F3" i="1" l="1"/>
  <c r="F10" i="14"/>
  <c r="E33" i="26" l="1"/>
  <c r="H37" i="26"/>
  <c r="H11" i="14"/>
  <c r="E37" i="26"/>
  <c r="F11" i="14"/>
  <c r="E36" i="26"/>
  <c r="D25" i="14"/>
  <c r="E35" i="26"/>
  <c r="F9" i="14"/>
  <c r="E34" i="26"/>
  <c r="D20" i="24"/>
  <c r="H23" i="24"/>
  <c r="B14" i="14"/>
  <c r="I30" i="24"/>
  <c r="M16" i="24"/>
  <c r="K16" i="24"/>
  <c r="K14" i="24"/>
  <c r="K12" i="24"/>
  <c r="H44" i="1"/>
  <c r="I46" i="1"/>
  <c r="H46" i="1"/>
  <c r="H45" i="1"/>
  <c r="B3" i="53" l="1"/>
  <c r="I7" i="53" s="1"/>
  <c r="F8" i="14" l="1"/>
  <c r="G53" i="14" l="1"/>
  <c r="G52" i="14"/>
  <c r="G49" i="14"/>
  <c r="D23" i="14"/>
  <c r="I1" i="14" l="1"/>
  <c r="A2" i="21"/>
  <c r="L1" i="24"/>
  <c r="H1" i="26"/>
  <c r="I1" i="1" l="1"/>
  <c r="H1" i="53"/>
  <c r="C37" i="24"/>
  <c r="C38" i="24"/>
  <c r="C39" i="24"/>
  <c r="C40" i="24"/>
  <c r="C41" i="24"/>
  <c r="C42" i="24"/>
  <c r="C36" i="24"/>
  <c r="G51" i="53" l="1"/>
  <c r="H51" i="53" s="1"/>
  <c r="H23" i="53"/>
  <c r="E31" i="1" l="1"/>
  <c r="R8" i="21"/>
  <c r="E15" i="1"/>
  <c r="R4" i="21"/>
  <c r="H16" i="53"/>
  <c r="G44" i="53"/>
  <c r="H44" i="53" s="1"/>
  <c r="H30" i="53"/>
  <c r="G37" i="53"/>
  <c r="H37" i="53" s="1"/>
  <c r="E27" i="1" l="1"/>
  <c r="R7" i="21"/>
  <c r="E23" i="1"/>
  <c r="R6" i="21"/>
  <c r="E19" i="1"/>
  <c r="R5" i="21"/>
  <c r="E11" i="1"/>
  <c r="R3" i="21"/>
  <c r="F32" i="53"/>
  <c r="F25" i="53"/>
  <c r="G47" i="53"/>
  <c r="F53" i="53"/>
  <c r="G40" i="53"/>
  <c r="F46" i="53"/>
  <c r="F18" i="53"/>
  <c r="G33" i="53"/>
  <c r="F39" i="53"/>
  <c r="I8" i="21"/>
  <c r="AB8" i="21"/>
  <c r="AA8" i="21"/>
  <c r="B8" i="21"/>
  <c r="C8" i="21"/>
  <c r="N8" i="21"/>
  <c r="A8" i="21"/>
  <c r="D8" i="21"/>
  <c r="W8" i="21"/>
  <c r="Z8" i="21"/>
  <c r="H33" i="53" l="1"/>
  <c r="P6" i="21" s="1"/>
  <c r="S6" i="21" s="1"/>
  <c r="G39" i="53"/>
  <c r="H12" i="53"/>
  <c r="P3" i="21" s="1"/>
  <c r="S3" i="21" s="1"/>
  <c r="G18" i="53"/>
  <c r="H40" i="53"/>
  <c r="P7" i="21" s="1"/>
  <c r="S7" i="21" s="1"/>
  <c r="G46" i="53"/>
  <c r="H47" i="53"/>
  <c r="P8" i="21" s="1"/>
  <c r="S8" i="21" s="1"/>
  <c r="G53" i="53"/>
  <c r="H19" i="53"/>
  <c r="P4" i="21" s="1"/>
  <c r="S4" i="21" s="1"/>
  <c r="G25" i="53"/>
  <c r="H26" i="53"/>
  <c r="P5" i="21" s="1"/>
  <c r="S5" i="21" s="1"/>
  <c r="G32" i="53"/>
  <c r="H53" i="53" l="1"/>
  <c r="E37" i="14" s="1"/>
  <c r="E29" i="1"/>
  <c r="E32" i="1" s="1"/>
  <c r="H46" i="53"/>
  <c r="E36" i="14" s="1"/>
  <c r="E25" i="1"/>
  <c r="H39" i="53"/>
  <c r="E35" i="14" s="1"/>
  <c r="E21" i="1"/>
  <c r="H32" i="53"/>
  <c r="E34" i="14" s="1"/>
  <c r="E17" i="1"/>
  <c r="H25" i="53"/>
  <c r="E33" i="14" s="1"/>
  <c r="E13" i="1"/>
  <c r="H18" i="53"/>
  <c r="E32" i="14" s="1"/>
  <c r="E9" i="1"/>
  <c r="I42" i="24" l="1"/>
  <c r="K42" i="24" s="1"/>
  <c r="AB6" i="21" l="1"/>
  <c r="AA6" i="21"/>
  <c r="A6" i="21"/>
  <c r="B6" i="21"/>
  <c r="D6" i="21"/>
  <c r="W6" i="21"/>
  <c r="C6" i="21"/>
  <c r="N6" i="21"/>
  <c r="Z6" i="21"/>
  <c r="E24" i="1" l="1"/>
  <c r="I40" i="24" l="1"/>
  <c r="K40" i="24" s="1"/>
  <c r="I6" i="21" l="1"/>
  <c r="E41" i="1" l="1"/>
  <c r="AB2" i="21" l="1"/>
  <c r="AA2" i="21"/>
  <c r="AB7" i="21"/>
  <c r="AA7" i="21"/>
  <c r="AB5" i="21"/>
  <c r="AA5" i="21"/>
  <c r="AB4" i="21"/>
  <c r="AA4" i="21"/>
  <c r="AB3" i="21"/>
  <c r="AA3" i="21"/>
  <c r="A7" i="21"/>
  <c r="A4" i="21"/>
  <c r="A3" i="21"/>
  <c r="A5" i="21"/>
  <c r="D2" i="21"/>
  <c r="B2" i="21"/>
  <c r="D7" i="21"/>
  <c r="B7" i="21"/>
  <c r="N7" i="21"/>
  <c r="C7" i="21"/>
  <c r="W7" i="21"/>
  <c r="Z7" i="21"/>
  <c r="B5" i="21"/>
  <c r="D5" i="21"/>
  <c r="N5" i="21"/>
  <c r="Z5" i="21"/>
  <c r="C5" i="21"/>
  <c r="W5" i="21"/>
  <c r="W4" i="21"/>
  <c r="D4" i="21"/>
  <c r="B4" i="21"/>
  <c r="C4" i="21"/>
  <c r="N4" i="21"/>
  <c r="Z4" i="21"/>
  <c r="B3" i="21"/>
  <c r="N3" i="21"/>
  <c r="Z3" i="21"/>
  <c r="D3" i="21"/>
  <c r="C3" i="21"/>
  <c r="W3" i="21"/>
  <c r="W2" i="21"/>
  <c r="C2" i="21"/>
  <c r="N2" i="21"/>
  <c r="Z2" i="21"/>
  <c r="I5" i="21" l="1"/>
  <c r="I7" i="21"/>
  <c r="E20" i="1"/>
  <c r="I41" i="24" l="1"/>
  <c r="E28" i="1"/>
  <c r="I39" i="24" l="1"/>
  <c r="K39" i="24" s="1"/>
  <c r="K41" i="24"/>
  <c r="F11" i="53" l="1"/>
  <c r="F54" i="53"/>
  <c r="G54" i="53" l="1"/>
  <c r="H5" i="53"/>
  <c r="F60" i="53"/>
  <c r="E16" i="1"/>
  <c r="I4" i="21"/>
  <c r="I3" i="21"/>
  <c r="E5" i="1" l="1"/>
  <c r="P2" i="21"/>
  <c r="G58" i="53"/>
  <c r="G60" i="53" s="1"/>
  <c r="H9" i="53"/>
  <c r="R2" i="21" s="1"/>
  <c r="G11" i="53"/>
  <c r="H54" i="53"/>
  <c r="I38" i="24"/>
  <c r="K38" i="24" s="1"/>
  <c r="S2" i="21" l="1"/>
  <c r="H58" i="53"/>
  <c r="H60" i="53" s="1"/>
  <c r="E7" i="1"/>
  <c r="E8" i="1" s="1"/>
  <c r="H11" i="53"/>
  <c r="E31" i="14" s="1"/>
  <c r="I37" i="24" l="1"/>
  <c r="K37" i="24" s="1"/>
  <c r="E12" i="1"/>
  <c r="E33" i="1" s="1"/>
  <c r="I36" i="24"/>
  <c r="E38" i="14" l="1"/>
  <c r="E27" i="14" s="1"/>
  <c r="K36" i="24"/>
  <c r="K43" i="24" s="1"/>
  <c r="I32" i="24" s="1"/>
  <c r="I43" i="24"/>
  <c r="I2"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C6" authorId="0" shapeId="0" xr:uid="{00000000-0006-0000-0100-000001000000}">
      <text>
        <r>
          <rPr>
            <b/>
            <sz val="9"/>
            <color indexed="81"/>
            <rFont val="MS P ゴシック"/>
            <family val="3"/>
            <charset val="128"/>
          </rPr>
          <t>東京都:</t>
        </r>
        <r>
          <rPr>
            <sz val="9"/>
            <color indexed="81"/>
            <rFont val="MS P ゴシック"/>
            <family val="3"/>
            <charset val="128"/>
          </rPr>
          <t xml:space="preserve">
印鑑証明書とあわせてください。
※印鑑証明書において「理事長」であれば、「理事長」と、「理事」であれば「理事」と記載してください。</t>
        </r>
      </text>
    </comment>
    <comment ref="C9" authorId="0" shapeId="0" xr:uid="{00000000-0006-0000-0100-000002000000}">
      <text>
        <r>
          <rPr>
            <b/>
            <sz val="9"/>
            <color indexed="81"/>
            <rFont val="MS P ゴシック"/>
            <family val="3"/>
            <charset val="128"/>
          </rPr>
          <t>東京都:</t>
        </r>
        <r>
          <rPr>
            <sz val="9"/>
            <color indexed="81"/>
            <rFont val="MS P ゴシック"/>
            <family val="3"/>
            <charset val="128"/>
          </rPr>
          <t xml:space="preserve">
印鑑証明の記載が「○丁目×番地△号」の場合、「〇－×－△」のように省略しないでください。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H9" authorId="0" shapeId="0" xr:uid="{D2AFFCE9-523E-4D1B-9479-00783120BFC8}">
      <text>
        <r>
          <rPr>
            <b/>
            <sz val="9"/>
            <color indexed="81"/>
            <rFont val="MS P ゴシック"/>
            <family val="3"/>
            <charset val="128"/>
          </rPr>
          <t>数値を入力</t>
        </r>
      </text>
    </comment>
    <comment ref="BU11" authorId="0" shapeId="0" xr:uid="{02B6F0DA-CE51-46BF-B6F6-F8B114872B3F}">
      <text>
        <r>
          <rPr>
            <b/>
            <sz val="9"/>
            <color indexed="81"/>
            <rFont val="MS P ゴシック"/>
            <family val="3"/>
            <charset val="128"/>
          </rPr>
          <t>数値を入力</t>
        </r>
      </text>
    </comment>
    <comment ref="BQ30" authorId="0" shapeId="0" xr:uid="{8A630D0C-0EB7-4041-9477-6C4C327D3B84}">
      <text>
        <r>
          <rPr>
            <b/>
            <sz val="9"/>
            <color indexed="81"/>
            <rFont val="MS P ゴシック"/>
            <family val="3"/>
            <charset val="128"/>
          </rPr>
          <t>数値を入力</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<sst xmlns="http://schemas.openxmlformats.org/spreadsheetml/2006/main" count="1563" uniqueCount="386">
  <si>
    <t>区分</t>
    <rPh sb="0" eb="2">
      <t>クブン</t>
    </rPh>
    <phoneticPr fontId="3"/>
  </si>
  <si>
    <t>項目</t>
    <rPh sb="0" eb="2">
      <t>コウモク</t>
    </rPh>
    <phoneticPr fontId="3"/>
  </si>
  <si>
    <t>備考</t>
    <rPh sb="0" eb="2">
      <t>ビコウ</t>
    </rPh>
    <phoneticPr fontId="3"/>
  </si>
  <si>
    <t>合計</t>
    <rPh sb="0" eb="2">
      <t>ゴウケイ</t>
    </rPh>
    <phoneticPr fontId="3"/>
  </si>
  <si>
    <t>合計</t>
    <rPh sb="0" eb="2">
      <t>ゴウケイ</t>
    </rPh>
    <phoneticPr fontId="3"/>
  </si>
  <si>
    <t>この抄本は原本と相違ないことを証明します。</t>
    <rPh sb="2" eb="4">
      <t>ショウホン</t>
    </rPh>
    <rPh sb="5" eb="7">
      <t>ゲンポン</t>
    </rPh>
    <rPh sb="8" eb="10">
      <t>ソウイ</t>
    </rPh>
    <rPh sb="15" eb="17">
      <t>ショウメイ</t>
    </rPh>
    <phoneticPr fontId="3"/>
  </si>
  <si>
    <t>法人名</t>
    <rPh sb="0" eb="2">
      <t>ホウジン</t>
    </rPh>
    <rPh sb="2" eb="3">
      <t>メイ</t>
    </rPh>
    <phoneticPr fontId="3"/>
  </si>
  <si>
    <t>区分１以下</t>
    <rPh sb="0" eb="2">
      <t>クブン</t>
    </rPh>
    <rPh sb="3" eb="5">
      <t>イカ</t>
    </rPh>
    <phoneticPr fontId="5"/>
  </si>
  <si>
    <t>区分２</t>
    <rPh sb="0" eb="2">
      <t>クブン</t>
    </rPh>
    <phoneticPr fontId="5"/>
  </si>
  <si>
    <t>区分３</t>
    <rPh sb="0" eb="2">
      <t>クブン</t>
    </rPh>
    <phoneticPr fontId="5"/>
  </si>
  <si>
    <t>区分４</t>
    <rPh sb="0" eb="2">
      <t>クブン</t>
    </rPh>
    <phoneticPr fontId="5"/>
  </si>
  <si>
    <t>区分５</t>
    <rPh sb="0" eb="2">
      <t>クブン</t>
    </rPh>
    <phoneticPr fontId="5"/>
  </si>
  <si>
    <t>区分６</t>
    <rPh sb="0" eb="2">
      <t>クブン</t>
    </rPh>
    <phoneticPr fontId="5"/>
  </si>
  <si>
    <t>計</t>
    <rPh sb="0" eb="1">
      <t>ケイ</t>
    </rPh>
    <phoneticPr fontId="5"/>
  </si>
  <si>
    <t>介護サービス包括型事業所</t>
    <rPh sb="0" eb="2">
      <t>カイゴ</t>
    </rPh>
    <rPh sb="9" eb="11">
      <t>ジギョウ</t>
    </rPh>
    <rPh sb="11" eb="12">
      <t>ショ</t>
    </rPh>
    <phoneticPr fontId="5"/>
  </si>
  <si>
    <t>外部サービス利用型事業所</t>
    <rPh sb="0" eb="2">
      <t>ガイブ</t>
    </rPh>
    <rPh sb="6" eb="9">
      <t>リヨウガタ</t>
    </rPh>
    <rPh sb="9" eb="11">
      <t>ジギョウ</t>
    </rPh>
    <rPh sb="11" eb="12">
      <t>ショ</t>
    </rPh>
    <phoneticPr fontId="5"/>
  </si>
  <si>
    <t>職種</t>
    <rPh sb="0" eb="2">
      <t>ショクシュ</t>
    </rPh>
    <phoneticPr fontId="5"/>
  </si>
  <si>
    <t>週平均の勤務時間</t>
    <rPh sb="0" eb="3">
      <t>シュウヘイキン</t>
    </rPh>
    <rPh sb="4" eb="6">
      <t>キンム</t>
    </rPh>
    <rPh sb="6" eb="8">
      <t>ジカン</t>
    </rPh>
    <phoneticPr fontId="5"/>
  </si>
  <si>
    <t>常勤換算後の人数</t>
    <rPh sb="0" eb="2">
      <t>ジョウキン</t>
    </rPh>
    <rPh sb="2" eb="4">
      <t>カンザン</t>
    </rPh>
    <rPh sb="4" eb="5">
      <t>ゴ</t>
    </rPh>
    <rPh sb="6" eb="8">
      <t>ニンズウ</t>
    </rPh>
    <phoneticPr fontId="5"/>
  </si>
  <si>
    <t>事業費</t>
    <rPh sb="0" eb="3">
      <t>ジギョウヒ</t>
    </rPh>
    <phoneticPr fontId="3"/>
  </si>
  <si>
    <t>選定額
（Ｃ＝Ａ又はＢのいずれか
少ない額）</t>
    <rPh sb="0" eb="2">
      <t>センテイ</t>
    </rPh>
    <rPh sb="2" eb="3">
      <t>ガク</t>
    </rPh>
    <rPh sb="8" eb="9">
      <t>マタ</t>
    </rPh>
    <rPh sb="17" eb="18">
      <t>スク</t>
    </rPh>
    <rPh sb="20" eb="21">
      <t>ガク</t>
    </rPh>
    <phoneticPr fontId="3"/>
  </si>
  <si>
    <t>基準額
（Ｂ）</t>
    <rPh sb="0" eb="2">
      <t>キジュン</t>
    </rPh>
    <rPh sb="2" eb="3">
      <t>ガク</t>
    </rPh>
    <phoneticPr fontId="3"/>
  </si>
  <si>
    <t>対象経費の
支出予定額
（Ａ）</t>
    <rPh sb="0" eb="2">
      <t>タイショウ</t>
    </rPh>
    <rPh sb="2" eb="4">
      <t>ケイヒ</t>
    </rPh>
    <rPh sb="6" eb="8">
      <t>シシュツ</t>
    </rPh>
    <rPh sb="8" eb="10">
      <t>ヨテイ</t>
    </rPh>
    <rPh sb="10" eb="11">
      <t>ガク</t>
    </rPh>
    <phoneticPr fontId="3"/>
  </si>
  <si>
    <t>都補助金（体制強化Ⅰ）</t>
    <rPh sb="0" eb="1">
      <t>トウト</t>
    </rPh>
    <rPh sb="1" eb="4">
      <t>ホジョキン</t>
    </rPh>
    <rPh sb="5" eb="7">
      <t>タイセイ</t>
    </rPh>
    <rPh sb="7" eb="9">
      <t>キョウカ</t>
    </rPh>
    <phoneticPr fontId="3"/>
  </si>
  <si>
    <t>都補助金（体制強化Ⅱ）</t>
    <rPh sb="0" eb="1">
      <t>トウト</t>
    </rPh>
    <rPh sb="1" eb="4">
      <t>ホジョキン</t>
    </rPh>
    <phoneticPr fontId="3"/>
  </si>
  <si>
    <t>歳入</t>
    <rPh sb="0" eb="2">
      <t>サイニュウ</t>
    </rPh>
    <phoneticPr fontId="3"/>
  </si>
  <si>
    <t>歳出</t>
    <rPh sb="0" eb="2">
      <t>サイシュツ</t>
    </rPh>
    <phoneticPr fontId="3"/>
  </si>
  <si>
    <t>変更予算額</t>
    <rPh sb="0" eb="2">
      <t>ヘンコウ</t>
    </rPh>
    <rPh sb="2" eb="4">
      <t>ヨサン</t>
    </rPh>
    <rPh sb="4" eb="5">
      <t>ガク</t>
    </rPh>
    <phoneticPr fontId="3"/>
  </si>
  <si>
    <t>決算額</t>
    <rPh sb="0" eb="2">
      <t>ケッサン</t>
    </rPh>
    <rPh sb="2" eb="3">
      <t>ガク</t>
    </rPh>
    <phoneticPr fontId="3"/>
  </si>
  <si>
    <t>合　　計</t>
    <rPh sb="0" eb="1">
      <t>ア</t>
    </rPh>
    <rPh sb="3" eb="4">
      <t>ケイ</t>
    </rPh>
    <phoneticPr fontId="3"/>
  </si>
  <si>
    <t>小計</t>
    <rPh sb="0" eb="2">
      <t>ショウケイ</t>
    </rPh>
    <phoneticPr fontId="3"/>
  </si>
  <si>
    <t>交　付　申　請　額　内　訳　書</t>
    <rPh sb="0" eb="3">
      <t>コウフ</t>
    </rPh>
    <rPh sb="4" eb="5">
      <t>サル</t>
    </rPh>
    <rPh sb="6" eb="7">
      <t>セイ</t>
    </rPh>
    <rPh sb="8" eb="9">
      <t>ガク</t>
    </rPh>
    <rPh sb="10" eb="11">
      <t>ナイ</t>
    </rPh>
    <rPh sb="12" eb="13">
      <t>ヤク</t>
    </rPh>
    <rPh sb="14" eb="15">
      <t>ショ</t>
    </rPh>
    <phoneticPr fontId="3"/>
  </si>
  <si>
    <t>（単位：円）</t>
    <rPh sb="1" eb="3">
      <t>タンイ</t>
    </rPh>
    <rPh sb="4" eb="5">
      <t>エン</t>
    </rPh>
    <phoneticPr fontId="3"/>
  </si>
  <si>
    <t>（参考様式１－１）</t>
    <rPh sb="1" eb="3">
      <t>サンコウ</t>
    </rPh>
    <rPh sb="3" eb="5">
      <t>ヨウシキ</t>
    </rPh>
    <phoneticPr fontId="3"/>
  </si>
  <si>
    <t>ユニット名</t>
    <rPh sb="4" eb="5">
      <t>メイ</t>
    </rPh>
    <phoneticPr fontId="3"/>
  </si>
  <si>
    <t>自己負担金</t>
    <rPh sb="0" eb="2">
      <t>ジコ</t>
    </rPh>
    <rPh sb="2" eb="5">
      <t>フタンキン</t>
    </rPh>
    <phoneticPr fontId="3"/>
  </si>
  <si>
    <t>項番</t>
  </si>
  <si>
    <t>第１号様式</t>
    <rPh sb="0" eb="1">
      <t>ダイ</t>
    </rPh>
    <rPh sb="2" eb="3">
      <t>ゴウ</t>
    </rPh>
    <rPh sb="3" eb="5">
      <t>ヨウシキ</t>
    </rPh>
    <phoneticPr fontId="3"/>
  </si>
  <si>
    <t>　東京都知事　殿</t>
    <rPh sb="1" eb="4">
      <t>トウキョウト</t>
    </rPh>
    <rPh sb="4" eb="6">
      <t>チジ</t>
    </rPh>
    <rPh sb="7" eb="8">
      <t>ドノ</t>
    </rPh>
    <phoneticPr fontId="3"/>
  </si>
  <si>
    <t>法人の住所</t>
    <rPh sb="0" eb="2">
      <t>ホウジン</t>
    </rPh>
    <rPh sb="3" eb="5">
      <t>ジュウショ</t>
    </rPh>
    <phoneticPr fontId="3"/>
  </si>
  <si>
    <t>代表者職・氏名</t>
    <rPh sb="0" eb="3">
      <t>ダイヒョウシャ</t>
    </rPh>
    <rPh sb="3" eb="4">
      <t>ショク</t>
    </rPh>
    <rPh sb="5" eb="7">
      <t>シメイ</t>
    </rPh>
    <phoneticPr fontId="3"/>
  </si>
  <si>
    <t>記</t>
    <rPh sb="0" eb="1">
      <t>キ</t>
    </rPh>
    <phoneticPr fontId="3"/>
  </si>
  <si>
    <t>　（１）交付申請額内訳書（参考様式１－１）</t>
    <rPh sb="4" eb="6">
      <t>コウフ</t>
    </rPh>
    <rPh sb="6" eb="8">
      <t>シンセイ</t>
    </rPh>
    <rPh sb="8" eb="9">
      <t>ガク</t>
    </rPh>
    <rPh sb="9" eb="12">
      <t>ウチワケショ</t>
    </rPh>
    <rPh sb="13" eb="15">
      <t>サンコウ</t>
    </rPh>
    <rPh sb="15" eb="17">
      <t>ヨウシキ</t>
    </rPh>
    <phoneticPr fontId="3"/>
  </si>
  <si>
    <t>担当者</t>
    <rPh sb="0" eb="3">
      <t>タントウシャ</t>
    </rPh>
    <phoneticPr fontId="3"/>
  </si>
  <si>
    <t>電話</t>
    <rPh sb="0" eb="2">
      <t>デンワ</t>
    </rPh>
    <phoneticPr fontId="3"/>
  </si>
  <si>
    <t>メール</t>
    <phoneticPr fontId="3"/>
  </si>
  <si>
    <t>当該ユニットに配置した夜間支援従事者数</t>
    <rPh sb="0" eb="2">
      <t>トウガイ</t>
    </rPh>
    <rPh sb="7" eb="9">
      <t>ハイチ</t>
    </rPh>
    <rPh sb="11" eb="13">
      <t>ヤカン</t>
    </rPh>
    <rPh sb="13" eb="15">
      <t>シエン</t>
    </rPh>
    <rPh sb="15" eb="18">
      <t>ジュウジシャ</t>
    </rPh>
    <rPh sb="18" eb="19">
      <t>カズ</t>
    </rPh>
    <phoneticPr fontId="3"/>
  </si>
  <si>
    <t>月別職員配置状況明細表</t>
    <phoneticPr fontId="3"/>
  </si>
  <si>
    <t>利用者氏名</t>
    <rPh sb="0" eb="2">
      <t>リヨウ</t>
    </rPh>
    <rPh sb="2" eb="3">
      <t>シャ</t>
    </rPh>
    <rPh sb="3" eb="5">
      <t>シメイ</t>
    </rPh>
    <phoneticPr fontId="3"/>
  </si>
  <si>
    <t>障害支援区分</t>
    <rPh sb="0" eb="2">
      <t>ショウガイ</t>
    </rPh>
    <rPh sb="2" eb="4">
      <t>シエン</t>
    </rPh>
    <rPh sb="4" eb="6">
      <t>クブン</t>
    </rPh>
    <phoneticPr fontId="3"/>
  </si>
  <si>
    <t>計</t>
    <rPh sb="0" eb="1">
      <t>ケイ</t>
    </rPh>
    <phoneticPr fontId="3"/>
  </si>
  <si>
    <t>Ⅰ</t>
    <phoneticPr fontId="3"/>
  </si>
  <si>
    <t>Ⅱ</t>
    <phoneticPr fontId="3"/>
  </si>
  <si>
    <t>体制強化Ⅰ</t>
    <rPh sb="0" eb="2">
      <t>タイセイ</t>
    </rPh>
    <rPh sb="2" eb="4">
      <t>キョウカ</t>
    </rPh>
    <phoneticPr fontId="3"/>
  </si>
  <si>
    <t>体制強化Ⅱ</t>
    <rPh sb="0" eb="2">
      <t>タイセイ</t>
    </rPh>
    <rPh sb="2" eb="4">
      <t>キョウカ</t>
    </rPh>
    <phoneticPr fontId="3"/>
  </si>
  <si>
    <t>区分及び基準日数</t>
    <rPh sb="0" eb="2">
      <t>クブン</t>
    </rPh>
    <rPh sb="2" eb="3">
      <t>オヨ</t>
    </rPh>
    <rPh sb="4" eb="6">
      <t>キジュン</t>
    </rPh>
    <rPh sb="6" eb="8">
      <t>ニッスウ</t>
    </rPh>
    <phoneticPr fontId="3"/>
  </si>
  <si>
    <t>金</t>
    <rPh sb="0" eb="1">
      <t>カネ</t>
    </rPh>
    <phoneticPr fontId="3"/>
  </si>
  <si>
    <t>円</t>
    <rPh sb="0" eb="1">
      <t>エン</t>
    </rPh>
    <phoneticPr fontId="3"/>
  </si>
  <si>
    <t>事業所名</t>
    <rPh sb="0" eb="3">
      <t>ジギョウショ</t>
    </rPh>
    <rPh sb="3" eb="4">
      <t>メイ</t>
    </rPh>
    <phoneticPr fontId="3"/>
  </si>
  <si>
    <t>担当者
連絡先</t>
    <rPh sb="0" eb="3">
      <t>タントウシャ</t>
    </rPh>
    <rPh sb="4" eb="7">
      <t>レンラクサキ</t>
    </rPh>
    <phoneticPr fontId="3"/>
  </si>
  <si>
    <t>体制強化区分</t>
    <rPh sb="0" eb="2">
      <t>タイセイ</t>
    </rPh>
    <rPh sb="2" eb="4">
      <t>キョウカ</t>
    </rPh>
    <rPh sb="4" eb="6">
      <t>クブン</t>
    </rPh>
    <phoneticPr fontId="3"/>
  </si>
  <si>
    <t>定員</t>
    <rPh sb="0" eb="2">
      <t>テイイン</t>
    </rPh>
    <phoneticPr fontId="3"/>
  </si>
  <si>
    <t>事業所所在地</t>
    <rPh sb="0" eb="2">
      <t>ジギョウ</t>
    </rPh>
    <rPh sb="2" eb="3">
      <t>ショ</t>
    </rPh>
    <rPh sb="3" eb="6">
      <t>ショザイチ</t>
    </rPh>
    <phoneticPr fontId="3"/>
  </si>
  <si>
    <t>主な対象者</t>
    <rPh sb="0" eb="1">
      <t>オモ</t>
    </rPh>
    <rPh sb="2" eb="4">
      <t>タイショウ</t>
    </rPh>
    <rPh sb="4" eb="5">
      <t>シャ</t>
    </rPh>
    <phoneticPr fontId="3"/>
  </si>
  <si>
    <t>世話人
配置数</t>
    <rPh sb="0" eb="2">
      <t>セワ</t>
    </rPh>
    <rPh sb="2" eb="3">
      <t>ニン</t>
    </rPh>
    <rPh sb="4" eb="6">
      <t>ハイチ</t>
    </rPh>
    <rPh sb="6" eb="7">
      <t>スウ</t>
    </rPh>
    <phoneticPr fontId="3"/>
  </si>
  <si>
    <t>生活支援員
配置数</t>
    <rPh sb="0" eb="2">
      <t>セイカツ</t>
    </rPh>
    <rPh sb="2" eb="4">
      <t>シエン</t>
    </rPh>
    <rPh sb="4" eb="5">
      <t>イン</t>
    </rPh>
    <rPh sb="6" eb="8">
      <t>ハイチ</t>
    </rPh>
    <rPh sb="8" eb="9">
      <t>スウ</t>
    </rPh>
    <phoneticPr fontId="3"/>
  </si>
  <si>
    <t>加配人数</t>
    <rPh sb="0" eb="2">
      <t>カハイ</t>
    </rPh>
    <rPh sb="2" eb="4">
      <t>ニンズウ</t>
    </rPh>
    <phoneticPr fontId="3"/>
  </si>
  <si>
    <t>夜間支援員
配置数</t>
    <rPh sb="0" eb="2">
      <t>ヤカン</t>
    </rPh>
    <rPh sb="2" eb="4">
      <t>シエン</t>
    </rPh>
    <rPh sb="4" eb="5">
      <t>イン</t>
    </rPh>
    <rPh sb="6" eb="8">
      <t>ハイチ</t>
    </rPh>
    <rPh sb="8" eb="9">
      <t>スウ</t>
    </rPh>
    <phoneticPr fontId="3"/>
  </si>
  <si>
    <t>土日支援</t>
    <rPh sb="0" eb="2">
      <t>ドニチ</t>
    </rPh>
    <rPh sb="2" eb="4">
      <t>シエン</t>
    </rPh>
    <phoneticPr fontId="3"/>
  </si>
  <si>
    <t>Ⅰ日数</t>
    <rPh sb="1" eb="3">
      <t>ニッスウ</t>
    </rPh>
    <phoneticPr fontId="3"/>
  </si>
  <si>
    <t>Ⅱ日数</t>
    <rPh sb="1" eb="3">
      <t>ニッスウ</t>
    </rPh>
    <phoneticPr fontId="3"/>
  </si>
  <si>
    <t>ユニット名</t>
    <rPh sb="4" eb="5">
      <t>メイ</t>
    </rPh>
    <phoneticPr fontId="3"/>
  </si>
  <si>
    <t>法人名</t>
    <phoneticPr fontId="3"/>
  </si>
  <si>
    <t>代表者職・氏名</t>
    <phoneticPr fontId="3"/>
  </si>
  <si>
    <t>東京都知事　殿</t>
    <rPh sb="0" eb="3">
      <t>トウキョウト</t>
    </rPh>
    <rPh sb="3" eb="5">
      <t>チジ</t>
    </rPh>
    <rPh sb="6" eb="7">
      <t>ドノ</t>
    </rPh>
    <phoneticPr fontId="3"/>
  </si>
  <si>
    <t>法人の住所</t>
  </si>
  <si>
    <t>ユニット名</t>
    <rPh sb="4" eb="5">
      <t>メイ</t>
    </rPh>
    <phoneticPr fontId="3"/>
  </si>
  <si>
    <t>交付申請額</t>
    <rPh sb="0" eb="2">
      <t>コウフ</t>
    </rPh>
    <rPh sb="2" eb="4">
      <t>シンセイ</t>
    </rPh>
    <rPh sb="4" eb="5">
      <t>ガク</t>
    </rPh>
    <phoneticPr fontId="3"/>
  </si>
  <si>
    <t>合計</t>
    <rPh sb="0" eb="2">
      <t>ゴウケイ</t>
    </rPh>
    <phoneticPr fontId="3"/>
  </si>
  <si>
    <t xml:space="preserve"> </t>
    <phoneticPr fontId="3"/>
  </si>
  <si>
    <t xml:space="preserve"> ※　行数が足りない場合は、適宜、行を追加して作成するものとする。</t>
    <phoneticPr fontId="3"/>
  </si>
  <si>
    <t>請求額</t>
    <rPh sb="0" eb="2">
      <t>セイキュウ</t>
    </rPh>
    <rPh sb="2" eb="3">
      <t>ガク</t>
    </rPh>
    <phoneticPr fontId="3"/>
  </si>
  <si>
    <t>〒</t>
    <phoneticPr fontId="3"/>
  </si>
  <si>
    <t>法人〒</t>
    <rPh sb="0" eb="2">
      <t>ホウジン</t>
    </rPh>
    <phoneticPr fontId="3"/>
  </si>
  <si>
    <t>法人住所</t>
    <rPh sb="0" eb="2">
      <t>ホウジン</t>
    </rPh>
    <rPh sb="2" eb="4">
      <t>ジュウショ</t>
    </rPh>
    <phoneticPr fontId="3"/>
  </si>
  <si>
    <t>申請額Ⅱ</t>
    <rPh sb="0" eb="2">
      <t>シンセイ</t>
    </rPh>
    <rPh sb="2" eb="3">
      <t>ガク</t>
    </rPh>
    <phoneticPr fontId="3"/>
  </si>
  <si>
    <t>申請額Ⅰ</t>
    <rPh sb="0" eb="2">
      <t>シンセイ</t>
    </rPh>
    <rPh sb="2" eb="3">
      <t>ガク</t>
    </rPh>
    <phoneticPr fontId="3"/>
  </si>
  <si>
    <t>担当者名</t>
    <rPh sb="0" eb="3">
      <t>タントウシャ</t>
    </rPh>
    <rPh sb="3" eb="4">
      <t>メイ</t>
    </rPh>
    <phoneticPr fontId="3"/>
  </si>
  <si>
    <t>担当者〒</t>
    <rPh sb="0" eb="3">
      <t>タントウシャ</t>
    </rPh>
    <phoneticPr fontId="3"/>
  </si>
  <si>
    <t>担当者住所</t>
    <rPh sb="0" eb="3">
      <t>タントウシャ</t>
    </rPh>
    <rPh sb="3" eb="5">
      <t>ジュウショ</t>
    </rPh>
    <phoneticPr fontId="3"/>
  </si>
  <si>
    <t>担当者電話</t>
    <rPh sb="0" eb="3">
      <t>タントウシャ</t>
    </rPh>
    <rPh sb="3" eb="5">
      <t>デンワ</t>
    </rPh>
    <phoneticPr fontId="3"/>
  </si>
  <si>
    <t>担当者ＦＡＸ</t>
    <rPh sb="0" eb="3">
      <t>タントウシャ</t>
    </rPh>
    <phoneticPr fontId="3"/>
  </si>
  <si>
    <t>担当者Ｍａｉｌ</t>
    <rPh sb="0" eb="3">
      <t>タントウシャ</t>
    </rPh>
    <phoneticPr fontId="3"/>
  </si>
  <si>
    <t>-</t>
    <phoneticPr fontId="3"/>
  </si>
  <si>
    <t xml:space="preserve">東 京 都 知 事　　殿
</t>
    <phoneticPr fontId="5"/>
  </si>
  <si>
    <t>法人名</t>
    <rPh sb="0" eb="2">
      <t>ホウジン</t>
    </rPh>
    <rPh sb="2" eb="3">
      <t>メイ</t>
    </rPh>
    <phoneticPr fontId="5"/>
  </si>
  <si>
    <t>事業所名</t>
    <rPh sb="0" eb="3">
      <t>ジギョウショ</t>
    </rPh>
    <rPh sb="3" eb="4">
      <t>ナ</t>
    </rPh>
    <phoneticPr fontId="5"/>
  </si>
  <si>
    <t>代表者職・氏名</t>
    <rPh sb="0" eb="3">
      <t>ダイヒョウシャ</t>
    </rPh>
    <rPh sb="3" eb="4">
      <t>ショク</t>
    </rPh>
    <rPh sb="5" eb="7">
      <t>シメイ</t>
    </rPh>
    <phoneticPr fontId="5"/>
  </si>
  <si>
    <t>＊　この誓約書における「暴力団関係者」とは、以下の者をいう。
　・　暴力団又は暴力団員が実質的に経営を支配する法人等に所属する者
　・　暴力団員を雇用している者
　・　暴力団又は暴力団員を不当に利用していると認められる者
　・　暴力団の維持、運営に協力し、又は関与していると認められる者
　・　暴力団又は暴力団員と社会的に非難されるべき関係を有していると認められる者</t>
    <phoneticPr fontId="5"/>
  </si>
  <si>
    <t>法人住所</t>
    <rPh sb="0" eb="2">
      <t>ホウジン</t>
    </rPh>
    <rPh sb="2" eb="4">
      <t>ジュウショ</t>
    </rPh>
    <phoneticPr fontId="5"/>
  </si>
  <si>
    <t>（参考様式１３）</t>
    <phoneticPr fontId="3"/>
  </si>
  <si>
    <t>令和　　年　　月　　日</t>
    <phoneticPr fontId="3"/>
  </si>
  <si>
    <t>令和　　年　　月　　日</t>
    <rPh sb="0" eb="2">
      <t>レイワ</t>
    </rPh>
    <rPh sb="4" eb="5">
      <t>ネン</t>
    </rPh>
    <rPh sb="7" eb="8">
      <t>ガツ</t>
    </rPh>
    <rPh sb="10" eb="11">
      <t>ニチ</t>
    </rPh>
    <phoneticPr fontId="3"/>
  </si>
  <si>
    <t>No</t>
    <phoneticPr fontId="3"/>
  </si>
  <si>
    <t>４　対象ユニット及び内訳</t>
    <rPh sb="2" eb="4">
      <t>タイショウ</t>
    </rPh>
    <rPh sb="8" eb="9">
      <t>オヨ</t>
    </rPh>
    <rPh sb="10" eb="12">
      <t>ウチワケ</t>
    </rPh>
    <phoneticPr fontId="3"/>
  </si>
  <si>
    <t>３　交付申請額</t>
    <rPh sb="2" eb="4">
      <t>コウフ</t>
    </rPh>
    <rPh sb="4" eb="6">
      <t>シンセイ</t>
    </rPh>
    <rPh sb="6" eb="7">
      <t>ガク</t>
    </rPh>
    <phoneticPr fontId="3"/>
  </si>
  <si>
    <t>１　事業所番号</t>
    <rPh sb="2" eb="5">
      <t>ジギョウショ</t>
    </rPh>
    <rPh sb="5" eb="7">
      <t>バンゴウ</t>
    </rPh>
    <phoneticPr fontId="3"/>
  </si>
  <si>
    <t>　障害者グループホーム体制強化支援事業に対する補助金として、下記の金額を交付されたく、関係書類を添えて申請します。</t>
    <phoneticPr fontId="3"/>
  </si>
  <si>
    <t>２　請求額</t>
    <rPh sb="2" eb="4">
      <t>セイキュウ</t>
    </rPh>
    <rPh sb="4" eb="5">
      <t>ガク</t>
    </rPh>
    <phoneticPr fontId="3"/>
  </si>
  <si>
    <t>（参考様式１１－１）</t>
    <rPh sb="1" eb="3">
      <t>サンコウ</t>
    </rPh>
    <rPh sb="3" eb="5">
      <t>ヨウシキ</t>
    </rPh>
    <phoneticPr fontId="3"/>
  </si>
  <si>
    <t>記</t>
    <rPh sb="0" eb="1">
      <t>キ</t>
    </rPh>
    <phoneticPr fontId="3"/>
  </si>
  <si>
    <t>　</t>
    <phoneticPr fontId="3"/>
  </si>
  <si>
    <t>なお、内訳は以下のとおり</t>
    <rPh sb="3" eb="5">
      <t>ウチワケ</t>
    </rPh>
    <rPh sb="6" eb="8">
      <t>イカ</t>
    </rPh>
    <phoneticPr fontId="3"/>
  </si>
  <si>
    <t>２　事業所名</t>
    <rPh sb="2" eb="5">
      <t>ジギョウショ</t>
    </rPh>
    <rPh sb="5" eb="6">
      <t>メイ</t>
    </rPh>
    <phoneticPr fontId="3"/>
  </si>
  <si>
    <t>交付申請額
（Ｄ）</t>
    <rPh sb="0" eb="2">
      <t>コウフ</t>
    </rPh>
    <rPh sb="2" eb="4">
      <t>シンセイ</t>
    </rPh>
    <rPh sb="4" eb="5">
      <t>ガク</t>
    </rPh>
    <phoneticPr fontId="3"/>
  </si>
  <si>
    <t>事業所番号</t>
    <rPh sb="0" eb="3">
      <t>ジギョウショ</t>
    </rPh>
    <rPh sb="3" eb="5">
      <t>バンゴウ</t>
    </rPh>
    <phoneticPr fontId="3"/>
  </si>
  <si>
    <t>５　添付書類</t>
    <rPh sb="2" eb="4">
      <t>テンプ</t>
    </rPh>
    <rPh sb="4" eb="6">
      <t>ショルイ</t>
    </rPh>
    <phoneticPr fontId="3"/>
  </si>
  <si>
    <t>１　事業所名</t>
    <rPh sb="2" eb="4">
      <t>ジギョウ</t>
    </rPh>
    <rPh sb="4" eb="5">
      <t>ショ</t>
    </rPh>
    <rPh sb="5" eb="6">
      <t>メイ</t>
    </rPh>
    <phoneticPr fontId="3"/>
  </si>
  <si>
    <t>申請書類作成の流れ</t>
    <rPh sb="0" eb="2">
      <t>シンセイ</t>
    </rPh>
    <rPh sb="2" eb="4">
      <t>ショルイ</t>
    </rPh>
    <rPh sb="4" eb="6">
      <t>サクセイ</t>
    </rPh>
    <rPh sb="7" eb="8">
      <t>ナガ</t>
    </rPh>
    <phoneticPr fontId="3"/>
  </si>
  <si>
    <t>●</t>
    <phoneticPr fontId="3"/>
  </si>
  <si>
    <t>各様式ごとに、必要事項（クリーム色のセル）を入力してください。</t>
    <rPh sb="0" eb="3">
      <t>カクヨウシキ</t>
    </rPh>
    <rPh sb="7" eb="11">
      <t>ヒツヨウジコウ</t>
    </rPh>
    <rPh sb="16" eb="17">
      <t>イロ</t>
    </rPh>
    <rPh sb="22" eb="24">
      <t>ニュウリョク</t>
    </rPh>
    <phoneticPr fontId="3"/>
  </si>
  <si>
    <t>代表者氏名</t>
    <rPh sb="0" eb="3">
      <t>ダイヒョウシャ</t>
    </rPh>
    <rPh sb="3" eb="5">
      <t>シメイ</t>
    </rPh>
    <phoneticPr fontId="3"/>
  </si>
  <si>
    <t>（記載例）</t>
    <rPh sb="1" eb="3">
      <t>キサイ</t>
    </rPh>
    <rPh sb="3" eb="4">
      <t>レイ</t>
    </rPh>
    <phoneticPr fontId="3"/>
  </si>
  <si>
    <t>東京太郎</t>
    <rPh sb="0" eb="2">
      <t>トウキョウ</t>
    </rPh>
    <rPh sb="2" eb="4">
      <t>タロウ</t>
    </rPh>
    <phoneticPr fontId="3"/>
  </si>
  <si>
    <t>事業所情報</t>
    <rPh sb="0" eb="3">
      <t>ジギョウショ</t>
    </rPh>
    <rPh sb="3" eb="5">
      <t>ジョウホウ</t>
    </rPh>
    <phoneticPr fontId="3"/>
  </si>
  <si>
    <t>代表者職</t>
    <rPh sb="0" eb="3">
      <t>ダイヒョウシャ</t>
    </rPh>
    <rPh sb="3" eb="4">
      <t>ショク</t>
    </rPh>
    <phoneticPr fontId="3"/>
  </si>
  <si>
    <t>法人所在地</t>
    <rPh sb="0" eb="2">
      <t>ホウジン</t>
    </rPh>
    <rPh sb="2" eb="5">
      <t>ショザイチ</t>
    </rPh>
    <phoneticPr fontId="3"/>
  </si>
  <si>
    <t>123-4567</t>
    <phoneticPr fontId="3"/>
  </si>
  <si>
    <t>東京都新宿区西新宿二丁目８番１号</t>
    <rPh sb="0" eb="3">
      <t>トウキョウト</t>
    </rPh>
    <rPh sb="3" eb="6">
      <t>シンジュクク</t>
    </rPh>
    <rPh sb="6" eb="9">
      <t>ニシシンジュク</t>
    </rPh>
    <rPh sb="9" eb="12">
      <t>ニチョウメ</t>
    </rPh>
    <rPh sb="13" eb="14">
      <t>バン</t>
    </rPh>
    <rPh sb="15" eb="16">
      <t>ゴウ</t>
    </rPh>
    <phoneticPr fontId="3"/>
  </si>
  <si>
    <t>特定非営利活動法人東京</t>
    <rPh sb="0" eb="9">
      <t>トクテイヒエイリカツドウホウジン</t>
    </rPh>
    <rPh sb="9" eb="11">
      <t>トウキョウ</t>
    </rPh>
    <phoneticPr fontId="3"/>
  </si>
  <si>
    <t>理事長</t>
    <rPh sb="0" eb="3">
      <t>リジチョウ</t>
    </rPh>
    <phoneticPr fontId="3"/>
  </si>
  <si>
    <t>グループホーム東京</t>
    <rPh sb="7" eb="9">
      <t>トウキョウ</t>
    </rPh>
    <phoneticPr fontId="3"/>
  </si>
  <si>
    <t>担当者情報</t>
    <rPh sb="0" eb="3">
      <t>タントウシャ</t>
    </rPh>
    <rPh sb="3" eb="5">
      <t>ジョウホウ</t>
    </rPh>
    <phoneticPr fontId="3"/>
  </si>
  <si>
    <t>書類作成担当者氏名</t>
    <rPh sb="0" eb="2">
      <t>ショルイ</t>
    </rPh>
    <rPh sb="2" eb="4">
      <t>サクセイ</t>
    </rPh>
    <rPh sb="4" eb="6">
      <t>タントウ</t>
    </rPh>
    <rPh sb="6" eb="7">
      <t>シャ</t>
    </rPh>
    <rPh sb="7" eb="9">
      <t>シメイ</t>
    </rPh>
    <phoneticPr fontId="3"/>
  </si>
  <si>
    <t>法人所在地〒</t>
    <rPh sb="0" eb="2">
      <t>ホウジン</t>
    </rPh>
    <rPh sb="2" eb="5">
      <t>ショザイチ</t>
    </rPh>
    <phoneticPr fontId="3"/>
  </si>
  <si>
    <t>日中の連絡先電話番号</t>
    <rPh sb="0" eb="2">
      <t>ニッチュウ</t>
    </rPh>
    <rPh sb="3" eb="6">
      <t>レンラクサキ</t>
    </rPh>
    <rPh sb="6" eb="8">
      <t>デンワ</t>
    </rPh>
    <rPh sb="8" eb="10">
      <t>バンゴウ</t>
    </rPh>
    <phoneticPr fontId="3"/>
  </si>
  <si>
    <t>メールアドレス２</t>
    <phoneticPr fontId="3"/>
  </si>
  <si>
    <t>メールアドレス１</t>
    <phoneticPr fontId="3"/>
  </si>
  <si>
    <t>111-2222</t>
    <phoneticPr fontId="3"/>
  </si>
  <si>
    <t>東京都新宿区東新宿１－２－３</t>
    <rPh sb="0" eb="3">
      <t>トウキョウト</t>
    </rPh>
    <rPh sb="3" eb="6">
      <t>シンジュクク</t>
    </rPh>
    <rPh sb="6" eb="7">
      <t>ヒガシ</t>
    </rPh>
    <rPh sb="7" eb="9">
      <t>シンジュク</t>
    </rPh>
    <phoneticPr fontId="3"/>
  </si>
  <si>
    <t>090-1234-5678</t>
    <phoneticPr fontId="3"/>
  </si>
  <si>
    <t>grouphome.tokyo@****.com</t>
    <phoneticPr fontId="3"/>
  </si>
  <si>
    <t>GH事業所所在地〒</t>
    <rPh sb="2" eb="5">
      <t>ジギョウショ</t>
    </rPh>
    <rPh sb="5" eb="8">
      <t>ショザイチ</t>
    </rPh>
    <phoneticPr fontId="3"/>
  </si>
  <si>
    <t>GH事業所所在地</t>
    <rPh sb="2" eb="5">
      <t>ジギョウショ</t>
    </rPh>
    <rPh sb="5" eb="8">
      <t>ショザイチ</t>
    </rPh>
    <phoneticPr fontId="3"/>
  </si>
  <si>
    <t>（備考・注意事項）</t>
    <rPh sb="1" eb="3">
      <t>ビコウ</t>
    </rPh>
    <rPh sb="4" eb="6">
      <t>チュウイ</t>
    </rPh>
    <rPh sb="6" eb="8">
      <t>ジコウ</t>
    </rPh>
    <phoneticPr fontId="3"/>
  </si>
  <si>
    <t>通常の呼称ではなく、印鑑証明書のとおりの記載にしてください。</t>
    <rPh sb="0" eb="2">
      <t>ツウジョウ</t>
    </rPh>
    <rPh sb="3" eb="5">
      <t>コショウ</t>
    </rPh>
    <rPh sb="10" eb="15">
      <t>インカンショウメイショ</t>
    </rPh>
    <rPh sb="20" eb="22">
      <t>キサイ</t>
    </rPh>
    <phoneticPr fontId="3"/>
  </si>
  <si>
    <t>法人格と法人名の間にスペースを空けないでください。</t>
    <rPh sb="0" eb="2">
      <t>ホウジン</t>
    </rPh>
    <rPh sb="2" eb="3">
      <t>カク</t>
    </rPh>
    <rPh sb="4" eb="6">
      <t>ホウジン</t>
    </rPh>
    <rPh sb="6" eb="7">
      <t>メイ</t>
    </rPh>
    <rPh sb="8" eb="9">
      <t>アイダ</t>
    </rPh>
    <rPh sb="15" eb="16">
      <t>ア</t>
    </rPh>
    <phoneticPr fontId="3"/>
  </si>
  <si>
    <t>年度障害者グループホーム体制強化支援事業補助金の交付申請について</t>
    <phoneticPr fontId="3"/>
  </si>
  <si>
    <t>令和</t>
    <rPh sb="0" eb="2">
      <t>レイワ</t>
    </rPh>
    <phoneticPr fontId="3"/>
  </si>
  <si>
    <t>ユニットの名称</t>
    <rPh sb="5" eb="7">
      <t>メイショウ</t>
    </rPh>
    <phoneticPr fontId="3"/>
  </si>
  <si>
    <t>Aユニット</t>
    <phoneticPr fontId="3"/>
  </si>
  <si>
    <t>Bユニット</t>
    <phoneticPr fontId="3"/>
  </si>
  <si>
    <t>Cユニット</t>
    <phoneticPr fontId="3"/>
  </si>
  <si>
    <t>メールアドレス１が個人アドレスの場合、法人または事業所アドレスの登録に御協力ください。</t>
    <phoneticPr fontId="3"/>
  </si>
  <si>
    <t>年度ver</t>
    <rPh sb="0" eb="2">
      <t>ネンド</t>
    </rPh>
    <phoneticPr fontId="3"/>
  </si>
  <si>
    <t>東村山市</t>
  </si>
  <si>
    <t>国分寺市</t>
  </si>
  <si>
    <t>国立市</t>
  </si>
  <si>
    <t>神津島村</t>
  </si>
  <si>
    <r>
      <rPr>
        <b/>
        <sz val="11"/>
        <color rgb="FFFF0000"/>
        <rFont val="HG丸ｺﾞｼｯｸM-PRO"/>
        <family val="3"/>
        <charset val="128"/>
      </rPr>
      <t>交付申請の対象とする</t>
    </r>
    <r>
      <rPr>
        <sz val="11"/>
        <rFont val="HG丸ｺﾞｼｯｸM-PRO"/>
        <family val="3"/>
        <charset val="128"/>
      </rPr>
      <t>各ユニット情報（8ユニット以上ある場合はお問い合わせください。）</t>
    </r>
    <rPh sb="0" eb="2">
      <t>コウフ</t>
    </rPh>
    <rPh sb="2" eb="4">
      <t>シンセイ</t>
    </rPh>
    <rPh sb="5" eb="7">
      <t>タイショウ</t>
    </rPh>
    <rPh sb="10" eb="11">
      <t>カク</t>
    </rPh>
    <rPh sb="15" eb="17">
      <t>ジョウホウ</t>
    </rPh>
    <rPh sb="23" eb="25">
      <t>イジョウ</t>
    </rPh>
    <rPh sb="27" eb="29">
      <t>バアイ</t>
    </rPh>
    <rPh sb="31" eb="32">
      <t>ト</t>
    </rPh>
    <rPh sb="33" eb="34">
      <t>ア</t>
    </rPh>
    <phoneticPr fontId="3"/>
  </si>
  <si>
    <t>類型</t>
    <rPh sb="0" eb="2">
      <t>ルイケイ</t>
    </rPh>
    <phoneticPr fontId="3"/>
  </si>
  <si>
    <t>介護サービス包括型</t>
    <rPh sb="0" eb="2">
      <t>カイゴ</t>
    </rPh>
    <rPh sb="6" eb="8">
      <t>ホウカツ</t>
    </rPh>
    <rPh sb="8" eb="9">
      <t>ガタ</t>
    </rPh>
    <phoneticPr fontId="3"/>
  </si>
  <si>
    <t>歳入歳出予算書抄本</t>
    <phoneticPr fontId="3"/>
  </si>
  <si>
    <t>を請求します。</t>
    <phoneticPr fontId="3"/>
  </si>
  <si>
    <t>年度障害者グループホーム体制強化支援事業補助金請求書</t>
    <phoneticPr fontId="3"/>
  </si>
  <si>
    <t>令和</t>
    <rPh sb="0" eb="2">
      <t>レイワ</t>
    </rPh>
    <phoneticPr fontId="3"/>
  </si>
  <si>
    <t>年度障害者グループホーム体制強化支援事業補助金</t>
    <phoneticPr fontId="3"/>
  </si>
  <si>
    <t>　下記のとおり、令和</t>
    <phoneticPr fontId="3"/>
  </si>
  <si>
    <t>年度</t>
    <rPh sb="0" eb="2">
      <t>ネンド</t>
    </rPh>
    <phoneticPr fontId="3"/>
  </si>
  <si>
    <t>令和</t>
    <rPh sb="0" eb="2">
      <t>レイワ</t>
    </rPh>
    <phoneticPr fontId="3"/>
  </si>
  <si>
    <t>当初予算額</t>
    <rPh sb="0" eb="1">
      <t>トウ</t>
    </rPh>
    <rPh sb="1" eb="2">
      <t>ハツ</t>
    </rPh>
    <rPh sb="2" eb="3">
      <t>ヨ</t>
    </rPh>
    <rPh sb="3" eb="4">
      <t>サン</t>
    </rPh>
    <rPh sb="4" eb="5">
      <t>ガク</t>
    </rPh>
    <phoneticPr fontId="3"/>
  </si>
  <si>
    <t>体制強化Ⅰ　補助対象日</t>
    <rPh sb="0" eb="4">
      <t>タイセイキョウカ</t>
    </rPh>
    <rPh sb="6" eb="8">
      <t>ホジョ</t>
    </rPh>
    <rPh sb="8" eb="10">
      <t>タイショウ</t>
    </rPh>
    <rPh sb="10" eb="11">
      <t>ヒ</t>
    </rPh>
    <phoneticPr fontId="3"/>
  </si>
  <si>
    <t>体制強化Ⅱ　補助対象日</t>
    <rPh sb="0" eb="4">
      <t>タイセイキョウカ</t>
    </rPh>
    <rPh sb="6" eb="8">
      <t>ホジョ</t>
    </rPh>
    <rPh sb="8" eb="10">
      <t>タイショウ</t>
    </rPh>
    <rPh sb="10" eb="11">
      <t>ヒ</t>
    </rPh>
    <phoneticPr fontId="3"/>
  </si>
  <si>
    <t>○利用者の状況（夜間支援を含め１日を通して利用する日：☆、帰省や旅行等で夜間のみ不在の日：△、利用がまったくない日：空欄　としてください）</t>
    <rPh sb="1" eb="4">
      <t>リヨウシャ</t>
    </rPh>
    <rPh sb="5" eb="7">
      <t>ジョウキョウ</t>
    </rPh>
    <rPh sb="8" eb="10">
      <t>ヤカン</t>
    </rPh>
    <rPh sb="10" eb="12">
      <t>シエン</t>
    </rPh>
    <rPh sb="13" eb="14">
      <t>フク</t>
    </rPh>
    <rPh sb="16" eb="17">
      <t>ニチ</t>
    </rPh>
    <rPh sb="18" eb="19">
      <t>トオ</t>
    </rPh>
    <rPh sb="21" eb="23">
      <t>リヨウ</t>
    </rPh>
    <rPh sb="25" eb="26">
      <t>ヒ</t>
    </rPh>
    <rPh sb="40" eb="42">
      <t>フザイ</t>
    </rPh>
    <rPh sb="43" eb="44">
      <t>ヒ</t>
    </rPh>
    <phoneticPr fontId="5"/>
  </si>
  <si>
    <t>様式番号</t>
    <rPh sb="0" eb="2">
      <t>ヨウシキ</t>
    </rPh>
    <rPh sb="2" eb="4">
      <t>バンゴウ</t>
    </rPh>
    <phoneticPr fontId="3"/>
  </si>
  <si>
    <t>第１号様式</t>
    <rPh sb="0" eb="1">
      <t>ダイ</t>
    </rPh>
    <phoneticPr fontId="3"/>
  </si>
  <si>
    <t>交付申請鑑文</t>
    <phoneticPr fontId="3"/>
  </si>
  <si>
    <t>参考様式１－１</t>
    <phoneticPr fontId="3"/>
  </si>
  <si>
    <t>交付申請額内訳書</t>
    <phoneticPr fontId="3"/>
  </si>
  <si>
    <t>1</t>
    <phoneticPr fontId="11"/>
  </si>
  <si>
    <t>3</t>
  </si>
  <si>
    <t>4</t>
  </si>
  <si>
    <t>7</t>
  </si>
  <si>
    <t>8</t>
  </si>
  <si>
    <t>ＦＡＸ</t>
    <phoneticPr fontId="3"/>
  </si>
  <si>
    <t>FAX番号</t>
    <rPh sb="3" eb="5">
      <t>バンゴウ</t>
    </rPh>
    <phoneticPr fontId="3"/>
  </si>
  <si>
    <t>チェックポイント</t>
    <phoneticPr fontId="11"/>
  </si>
  <si>
    <t>参考様式３</t>
    <phoneticPr fontId="3"/>
  </si>
  <si>
    <t>参考様式１３</t>
    <phoneticPr fontId="3"/>
  </si>
  <si>
    <t>誓約書</t>
    <phoneticPr fontId="3"/>
  </si>
  <si>
    <t>様式（書類）名</t>
    <rPh sb="0" eb="2">
      <t>ヨウシキ</t>
    </rPh>
    <rPh sb="3" eb="5">
      <t>ショルイ</t>
    </rPh>
    <rPh sb="6" eb="7">
      <t>メイ</t>
    </rPh>
    <phoneticPr fontId="3"/>
  </si>
  <si>
    <t>✔</t>
    <phoneticPr fontId="3"/>
  </si>
  <si>
    <t>・法務局等で取得した原本（紫色）である
・概ね３か月以内の最新のものである
・本紙から基本情報シートへ転記した</t>
    <rPh sb="1" eb="4">
      <t>ホウムキョク</t>
    </rPh>
    <rPh sb="4" eb="5">
      <t>トウ</t>
    </rPh>
    <rPh sb="6" eb="8">
      <t>シュトク</t>
    </rPh>
    <rPh sb="10" eb="12">
      <t>ゲンポン</t>
    </rPh>
    <rPh sb="13" eb="15">
      <t>ムラサキイロ</t>
    </rPh>
    <rPh sb="39" eb="41">
      <t>ホンシ</t>
    </rPh>
    <rPh sb="43" eb="47">
      <t>キホンジョウホウ</t>
    </rPh>
    <rPh sb="51" eb="53">
      <t>テンキ</t>
    </rPh>
    <phoneticPr fontId="3"/>
  </si>
  <si>
    <t>内容に明らかな齟齬等がある場合、赤字のエラーメッセージ表示や、赤塗セル表示になります。修正してください。</t>
    <rPh sb="0" eb="2">
      <t>ナイヨウ</t>
    </rPh>
    <rPh sb="3" eb="4">
      <t>アキ</t>
    </rPh>
    <rPh sb="7" eb="9">
      <t>ソゴ</t>
    </rPh>
    <rPh sb="9" eb="10">
      <t>トウ</t>
    </rPh>
    <rPh sb="13" eb="15">
      <t>バアイ</t>
    </rPh>
    <rPh sb="16" eb="18">
      <t>アカジ</t>
    </rPh>
    <rPh sb="27" eb="29">
      <t>ヒョウジ</t>
    </rPh>
    <rPh sb="31" eb="32">
      <t>アカ</t>
    </rPh>
    <rPh sb="32" eb="33">
      <t>ヌ</t>
    </rPh>
    <rPh sb="35" eb="37">
      <t>ヒョウジ</t>
    </rPh>
    <rPh sb="43" eb="45">
      <t>シュウセイ</t>
    </rPh>
    <phoneticPr fontId="3"/>
  </si>
  <si>
    <t>●</t>
    <phoneticPr fontId="3"/>
  </si>
  <si>
    <t>チェックポイント</t>
    <phoneticPr fontId="3"/>
  </si>
  <si>
    <t>ステープラ（いわゆるホッチキス）留めは不要です。</t>
    <rPh sb="16" eb="17">
      <t>ド</t>
    </rPh>
    <rPh sb="19" eb="21">
      <t>フヨウ</t>
    </rPh>
    <phoneticPr fontId="3"/>
  </si>
  <si>
    <t>メール宛先</t>
    <rPh sb="3" eb="5">
      <t>アテサキ</t>
    </rPh>
    <phoneticPr fontId="3"/>
  </si>
  <si>
    <t>メール件名</t>
    <rPh sb="3" eb="5">
      <t>ケンメイ</t>
    </rPh>
    <phoneticPr fontId="3"/>
  </si>
  <si>
    <r>
      <rPr>
        <b/>
        <sz val="12"/>
        <color rgb="FF0000FF"/>
        <rFont val="HG丸ｺﾞｼｯｸM-PRO"/>
        <family val="3"/>
        <charset val="128"/>
      </rPr>
      <t>メール</t>
    </r>
    <r>
      <rPr>
        <sz val="12"/>
        <color theme="1"/>
        <rFont val="HG丸ｺﾞｼｯｸM-PRO"/>
        <family val="3"/>
        <charset val="128"/>
      </rPr>
      <t>：申請様式のExcelファイルを、PDF等にせず</t>
    </r>
    <r>
      <rPr>
        <u/>
        <sz val="12"/>
        <color rgb="FF0000FF"/>
        <rFont val="HG丸ｺﾞｼｯｸM-PRO"/>
        <family val="3"/>
        <charset val="128"/>
      </rPr>
      <t>Excelファイル形式のまま</t>
    </r>
    <r>
      <rPr>
        <sz val="12"/>
        <color theme="1"/>
        <rFont val="HG丸ｺﾞｼｯｸM-PRO"/>
        <family val="3"/>
        <charset val="128"/>
      </rPr>
      <t>、メール添付にて送信してください。</t>
    </r>
    <rPh sb="4" eb="8">
      <t>シンセイヨウシキ</t>
    </rPh>
    <rPh sb="23" eb="24">
      <t>トウ</t>
    </rPh>
    <rPh sb="36" eb="38">
      <t>ケイシキ</t>
    </rPh>
    <rPh sb="45" eb="47">
      <t>テンプ</t>
    </rPh>
    <rPh sb="49" eb="51">
      <t>ソウシン</t>
    </rPh>
    <phoneticPr fontId="3"/>
  </si>
  <si>
    <t>障害者グループホーム体制強化支援事業補助金　交付申請書類のポイント</t>
    <rPh sb="0" eb="3">
      <t>ショウガイシャ</t>
    </rPh>
    <rPh sb="10" eb="12">
      <t>タイセイ</t>
    </rPh>
    <rPh sb="12" eb="14">
      <t>キョウカ</t>
    </rPh>
    <rPh sb="14" eb="16">
      <t>シエン</t>
    </rPh>
    <rPh sb="16" eb="18">
      <t>ジギョウ</t>
    </rPh>
    <rPh sb="18" eb="21">
      <t>ホジョキン</t>
    </rPh>
    <rPh sb="22" eb="24">
      <t>コウフ</t>
    </rPh>
    <rPh sb="24" eb="26">
      <t>シンセイ</t>
    </rPh>
    <rPh sb="26" eb="28">
      <t>ショルイ</t>
    </rPh>
    <phoneticPr fontId="11"/>
  </si>
  <si>
    <t>各項目を入力する際は、記載例や、備考・注意事項を必ず確認してください。</t>
    <rPh sb="0" eb="3">
      <t>カクコウモク</t>
    </rPh>
    <rPh sb="4" eb="6">
      <t>ニュウリョク</t>
    </rPh>
    <rPh sb="8" eb="9">
      <t>サイ</t>
    </rPh>
    <rPh sb="11" eb="13">
      <t>キサイ</t>
    </rPh>
    <rPh sb="13" eb="14">
      <t>レイ</t>
    </rPh>
    <rPh sb="16" eb="18">
      <t>ビコウ</t>
    </rPh>
    <rPh sb="19" eb="21">
      <t>チュウイ</t>
    </rPh>
    <rPh sb="21" eb="23">
      <t>ジコウ</t>
    </rPh>
    <rPh sb="24" eb="25">
      <t>カナラ</t>
    </rPh>
    <rPh sb="26" eb="28">
      <t>カクニン</t>
    </rPh>
    <phoneticPr fontId="3"/>
  </si>
  <si>
    <r>
      <rPr>
        <b/>
        <sz val="12"/>
        <color rgb="FF0000FF"/>
        <rFont val="HG丸ｺﾞｼｯｸM-PRO"/>
        <family val="3"/>
        <charset val="128"/>
      </rPr>
      <t>郵送</t>
    </r>
    <r>
      <rPr>
        <sz val="12"/>
        <color theme="1"/>
        <rFont val="HG丸ｺﾞｼｯｸM-PRO"/>
        <family val="3"/>
        <charset val="128"/>
      </rPr>
      <t>：上記申請書類一式を、以下まで郵送してください。参考にレターパックの宛名に必要な情報をご案内いたします。</t>
    </r>
    <rPh sb="0" eb="2">
      <t>ユウソウ</t>
    </rPh>
    <rPh sb="3" eb="5">
      <t>ジョウキ</t>
    </rPh>
    <rPh sb="5" eb="7">
      <t>シンセイ</t>
    </rPh>
    <rPh sb="7" eb="9">
      <t>ショルイ</t>
    </rPh>
    <rPh sb="9" eb="11">
      <t>イッシキ</t>
    </rPh>
    <rPh sb="13" eb="15">
      <t>イカ</t>
    </rPh>
    <rPh sb="17" eb="19">
      <t>ユウソウ</t>
    </rPh>
    <rPh sb="26" eb="28">
      <t>サンコウ</t>
    </rPh>
    <rPh sb="36" eb="38">
      <t>アテナ</t>
    </rPh>
    <rPh sb="39" eb="41">
      <t>ヒツヨウ</t>
    </rPh>
    <rPh sb="42" eb="44">
      <t>ジョウホウ</t>
    </rPh>
    <rPh sb="46" eb="48">
      <t>アンナイ</t>
    </rPh>
    <phoneticPr fontId="3"/>
  </si>
  <si>
    <r>
      <rPr>
        <b/>
        <sz val="14"/>
        <color rgb="FF0000FF"/>
        <rFont val="HG丸ｺﾞｼｯｸM-PRO"/>
        <family val="3"/>
        <charset val="128"/>
      </rPr>
      <t>※黄色いセルは必須入力</t>
    </r>
    <r>
      <rPr>
        <sz val="14"/>
        <color rgb="FF0000FF"/>
        <rFont val="HG丸ｺﾞｼｯｸM-PRO"/>
        <family val="3"/>
        <charset val="128"/>
      </rPr>
      <t>です。黄緑色セルは必要に応じて入力してください。</t>
    </r>
    <rPh sb="1" eb="3">
      <t>キイロ</t>
    </rPh>
    <rPh sb="7" eb="9">
      <t>ヒッス</t>
    </rPh>
    <rPh sb="9" eb="11">
      <t>ニュウリョク</t>
    </rPh>
    <rPh sb="14" eb="16">
      <t>キミドリ</t>
    </rPh>
    <rPh sb="16" eb="17">
      <t>イロ</t>
    </rPh>
    <rPh sb="20" eb="22">
      <t>ヒツヨウ</t>
    </rPh>
    <rPh sb="23" eb="24">
      <t>オウ</t>
    </rPh>
    <rPh sb="26" eb="28">
      <t>ニュウリョク</t>
    </rPh>
    <phoneticPr fontId="3"/>
  </si>
  <si>
    <t>常勤職員の勤務すべき週時間数</t>
    <rPh sb="0" eb="2">
      <t>ジョウキン</t>
    </rPh>
    <rPh sb="2" eb="4">
      <t>ショクイン</t>
    </rPh>
    <rPh sb="5" eb="7">
      <t>キンム</t>
    </rPh>
    <rPh sb="10" eb="11">
      <t>シュウ</t>
    </rPh>
    <rPh sb="11" eb="14">
      <t>ジカンスウ</t>
    </rPh>
    <phoneticPr fontId="3"/>
  </si>
  <si>
    <t>①</t>
    <phoneticPr fontId="3"/>
  </si>
  <si>
    <t>②</t>
    <phoneticPr fontId="3"/>
  </si>
  <si>
    <t>③</t>
    <phoneticPr fontId="3"/>
  </si>
  <si>
    <t>④</t>
    <phoneticPr fontId="3"/>
  </si>
  <si>
    <t>⑤</t>
    <phoneticPr fontId="3"/>
  </si>
  <si>
    <t>⑥</t>
    <phoneticPr fontId="3"/>
  </si>
  <si>
    <t>⑦</t>
    <phoneticPr fontId="3"/>
  </si>
  <si>
    <r>
      <t>「基本情報シート」に法人・事業所等の基本情報を正確に入力してください。</t>
    </r>
    <r>
      <rPr>
        <b/>
        <sz val="12"/>
        <color rgb="FF0000FF"/>
        <rFont val="HG丸ｺﾞｼｯｸM-PRO"/>
        <family val="3"/>
        <charset val="128"/>
      </rPr>
      <t>今後、実績報告書類作成にも活用いたします。</t>
    </r>
    <rPh sb="1" eb="3">
      <t>キホン</t>
    </rPh>
    <rPh sb="3" eb="5">
      <t>ジョウホウ</t>
    </rPh>
    <rPh sb="10" eb="12">
      <t>ホウジン</t>
    </rPh>
    <rPh sb="13" eb="16">
      <t>ジギョウショ</t>
    </rPh>
    <rPh sb="16" eb="17">
      <t>トウ</t>
    </rPh>
    <rPh sb="18" eb="20">
      <t>キホン</t>
    </rPh>
    <rPh sb="20" eb="22">
      <t>ジョウホウ</t>
    </rPh>
    <rPh sb="23" eb="25">
      <t>セイカク</t>
    </rPh>
    <rPh sb="26" eb="28">
      <t>ニュウリョク</t>
    </rPh>
    <rPh sb="35" eb="37">
      <t>コンゴ</t>
    </rPh>
    <rPh sb="38" eb="42">
      <t>ジッセキホウコク</t>
    </rPh>
    <rPh sb="42" eb="44">
      <t>ショルイ</t>
    </rPh>
    <rPh sb="44" eb="46">
      <t>サクセイ</t>
    </rPh>
    <rPh sb="48" eb="50">
      <t>カツヨウ</t>
    </rPh>
    <phoneticPr fontId="3"/>
  </si>
  <si>
    <t>事業所名</t>
    <rPh sb="0" eb="3">
      <t>ジギョウショ</t>
    </rPh>
    <rPh sb="3" eb="4">
      <t>メイ</t>
    </rPh>
    <phoneticPr fontId="50"/>
  </si>
  <si>
    <t>事業所番号</t>
    <rPh sb="0" eb="3">
      <t>ジギョウショ</t>
    </rPh>
    <rPh sb="3" eb="5">
      <t>バンゴウ</t>
    </rPh>
    <phoneticPr fontId="50"/>
  </si>
  <si>
    <t>○</t>
  </si>
  <si>
    <t>利用者数（平均）</t>
    <rPh sb="0" eb="3">
      <t>リヨウシャ</t>
    </rPh>
    <rPh sb="3" eb="4">
      <t>スウ</t>
    </rPh>
    <rPh sb="5" eb="7">
      <t>ヘイキン</t>
    </rPh>
    <phoneticPr fontId="56"/>
  </si>
  <si>
    <t>日中サービス支援型事業所</t>
    <rPh sb="0" eb="2">
      <t>ニッチュウ</t>
    </rPh>
    <rPh sb="6" eb="8">
      <t>シエン</t>
    </rPh>
    <rPh sb="8" eb="9">
      <t>ガタ</t>
    </rPh>
    <rPh sb="9" eb="11">
      <t>ジギョウ</t>
    </rPh>
    <rPh sb="11" eb="12">
      <t>ショ</t>
    </rPh>
    <phoneticPr fontId="5"/>
  </si>
  <si>
    <t>　</t>
    <phoneticPr fontId="5"/>
  </si>
  <si>
    <t>個人居宅介護利用者（再掲）</t>
    <phoneticPr fontId="56"/>
  </si>
  <si>
    <t>特定従業者換算後の人数</t>
    <rPh sb="0" eb="2">
      <t>トクテイ</t>
    </rPh>
    <rPh sb="2" eb="5">
      <t>ジュウギョウシャ</t>
    </rPh>
    <rPh sb="5" eb="7">
      <t>カンザン</t>
    </rPh>
    <rPh sb="7" eb="8">
      <t>ゴ</t>
    </rPh>
    <rPh sb="9" eb="11">
      <t>ニンズウ</t>
    </rPh>
    <phoneticPr fontId="5"/>
  </si>
  <si>
    <t>世話人</t>
    <rPh sb="0" eb="2">
      <t>セワ</t>
    </rPh>
    <rPh sb="2" eb="3">
      <t>ニン</t>
    </rPh>
    <phoneticPr fontId="5"/>
  </si>
  <si>
    <t>生活支援員</t>
    <rPh sb="0" eb="5">
      <t>セイカツシエンイン</t>
    </rPh>
    <phoneticPr fontId="5"/>
  </si>
  <si>
    <t>世話人・生活支援員の合計</t>
    <rPh sb="0" eb="3">
      <t>セワニン</t>
    </rPh>
    <rPh sb="4" eb="6">
      <t>セイカツ</t>
    </rPh>
    <rPh sb="6" eb="9">
      <t>シエンイン</t>
    </rPh>
    <rPh sb="10" eb="12">
      <t>ゴウケイ</t>
    </rPh>
    <phoneticPr fontId="5"/>
  </si>
  <si>
    <t>1週間に当該事業所における常勤職員の勤務すべき時間数（就業規則上に定める時間数）</t>
    <phoneticPr fontId="56"/>
  </si>
  <si>
    <t>月</t>
    <rPh sb="0" eb="1">
      <t>ツキ</t>
    </rPh>
    <phoneticPr fontId="3"/>
  </si>
  <si>
    <t>入居予定者</t>
    <rPh sb="0" eb="2">
      <t>ニュウキョ</t>
    </rPh>
    <rPh sb="2" eb="4">
      <t>ヨテイ</t>
    </rPh>
    <rPh sb="4" eb="5">
      <t>シャ</t>
    </rPh>
    <phoneticPr fontId="5"/>
  </si>
  <si>
    <t>サテライト利用者</t>
    <rPh sb="5" eb="8">
      <t>リヨウシャ</t>
    </rPh>
    <phoneticPr fontId="3"/>
  </si>
  <si>
    <t>ユニット名</t>
    <rPh sb="4" eb="5">
      <t>メイ</t>
    </rPh>
    <phoneticPr fontId="50"/>
  </si>
  <si>
    <t>ユニット定員</t>
    <rPh sb="4" eb="6">
      <t>テイイン</t>
    </rPh>
    <phoneticPr fontId="50"/>
  </si>
  <si>
    <t>基準日</t>
    <rPh sb="0" eb="3">
      <t>キジュンビ</t>
    </rPh>
    <phoneticPr fontId="3"/>
  </si>
  <si>
    <t>（サテライトを除く）</t>
  </si>
  <si>
    <t>サービス類型</t>
    <rPh sb="4" eb="6">
      <t>ルイケイ</t>
    </rPh>
    <phoneticPr fontId="5"/>
  </si>
  <si>
    <t>　入居者状況</t>
    <rPh sb="1" eb="4">
      <t>ニュウキョシャ</t>
    </rPh>
    <rPh sb="4" eb="6">
      <t>ジョウキョウ</t>
    </rPh>
    <phoneticPr fontId="5"/>
  </si>
  <si>
    <t>※上限：1,176,000円</t>
    <rPh sb="1" eb="3">
      <t>ジョウゲン</t>
    </rPh>
    <rPh sb="13" eb="14">
      <t>エン</t>
    </rPh>
    <phoneticPr fontId="3"/>
  </si>
  <si>
    <t>※上限：1,617,000円</t>
    <rPh sb="1" eb="3">
      <t>ジョウゲン</t>
    </rPh>
    <rPh sb="13" eb="14">
      <t>エン</t>
    </rPh>
    <phoneticPr fontId="3"/>
  </si>
  <si>
    <t>体制強化Ⅰ
＠4,800円</t>
    <rPh sb="0" eb="2">
      <t>タイセイ</t>
    </rPh>
    <rPh sb="2" eb="4">
      <t>キョウカ</t>
    </rPh>
    <rPh sb="12" eb="13">
      <t>エン</t>
    </rPh>
    <phoneticPr fontId="3"/>
  </si>
  <si>
    <t>体制強化Ⅱ
＠6,600円</t>
    <rPh sb="0" eb="2">
      <t>タイセイ</t>
    </rPh>
    <rPh sb="2" eb="4">
      <t>キョウカ</t>
    </rPh>
    <rPh sb="12" eb="13">
      <t>エン</t>
    </rPh>
    <phoneticPr fontId="3"/>
  </si>
  <si>
    <t>体制強化Ⅲ</t>
    <rPh sb="0" eb="2">
      <t>タイセイ</t>
    </rPh>
    <rPh sb="2" eb="4">
      <t>キョウカ</t>
    </rPh>
    <phoneticPr fontId="3"/>
  </si>
  <si>
    <t>※上限：1,102,000円</t>
    <rPh sb="1" eb="3">
      <t>ジョウゲン</t>
    </rPh>
    <rPh sb="13" eb="14">
      <t>エン</t>
    </rPh>
    <phoneticPr fontId="3"/>
  </si>
  <si>
    <t>体制強化Ⅲ
＠4,500円</t>
    <rPh sb="0" eb="2">
      <t>タイセイ</t>
    </rPh>
    <rPh sb="2" eb="4">
      <t>キョウカ</t>
    </rPh>
    <rPh sb="12" eb="13">
      <t>エン</t>
    </rPh>
    <phoneticPr fontId="3"/>
  </si>
  <si>
    <t>都補助金（体制強化Ⅲ）</t>
    <rPh sb="0" eb="1">
      <t>トウト</t>
    </rPh>
    <rPh sb="1" eb="4">
      <t>ホジョキン</t>
    </rPh>
    <phoneticPr fontId="3"/>
  </si>
  <si>
    <t>Ⅲ</t>
    <phoneticPr fontId="3"/>
  </si>
  <si>
    <t>○従業者の勤務体制一覧表</t>
    <phoneticPr fontId="56"/>
  </si>
  <si>
    <t xml:space="preserve">
誓　約　書</t>
    <phoneticPr fontId="5"/>
  </si>
  <si>
    <t>Ⅲ日数</t>
    <rPh sb="1" eb="3">
      <t>ニッスウ</t>
    </rPh>
    <phoneticPr fontId="3"/>
  </si>
  <si>
    <t>申請額Ⅲ</t>
    <rPh sb="0" eb="2">
      <t>シンセイ</t>
    </rPh>
    <rPh sb="2" eb="3">
      <t>ガク</t>
    </rPh>
    <phoneticPr fontId="3"/>
  </si>
  <si>
    <t>　〒163-8001
　東京都新宿区西新宿２丁目８番１号
　東京都庁第一本庁舎３１階南側
　東京都福祉局 障害者施策推進部
　地域生活支援課 居住支援担当
　　　　　　03（5320）4151</t>
    <phoneticPr fontId="3"/>
  </si>
  <si>
    <t>S1140702@section.metro.tokyo.jp</t>
    <phoneticPr fontId="3"/>
  </si>
  <si>
    <t>注１　所要額については、ユニットごとに算出するものとする。
注２　基準額（Ｂ）については、「基準単価×基準日数」とする。ただし、体制強化Ⅰ欄は1,176千円を、体制強化Ⅱ欄は1,617千円を、
　　　また体制強化Ⅲ欄は1,102千円を上限とする。なお、「基準日数」は参考様式５の「年間予定表」との整合性をとること。
注３　体制強化Ⅱを取得する場合は、金額を体制強化Ⅰ欄と体制強化Ⅱ欄に分けて記入すること。
注４　体制強化Ⅲを取得する場合は、金額を体制強化Ⅰ欄と体制強化Ⅱ欄と体制強化Ⅲ欄に分けて記入すること。
注５　様式の行数が足りない場合は、適宜、行を追加して作成するものとする。</t>
    <rPh sb="0" eb="1">
      <t>チュウ</t>
    </rPh>
    <rPh sb="30" eb="31">
      <t>チュウ</t>
    </rPh>
    <rPh sb="33" eb="35">
      <t>キジュン</t>
    </rPh>
    <rPh sb="35" eb="36">
      <t>ガク</t>
    </rPh>
    <rPh sb="46" eb="48">
      <t>キジュン</t>
    </rPh>
    <rPh sb="48" eb="50">
      <t>タンカ</t>
    </rPh>
    <rPh sb="51" eb="53">
      <t>キジュン</t>
    </rPh>
    <rPh sb="53" eb="55">
      <t>ニッスウ</t>
    </rPh>
    <rPh sb="64" eb="66">
      <t>タイセイ</t>
    </rPh>
    <rPh sb="66" eb="68">
      <t>キョウカ</t>
    </rPh>
    <rPh sb="69" eb="70">
      <t>ラン</t>
    </rPh>
    <rPh sb="76" eb="77">
      <t>セン</t>
    </rPh>
    <rPh sb="77" eb="78">
      <t>エン</t>
    </rPh>
    <rPh sb="80" eb="82">
      <t>タイセイ</t>
    </rPh>
    <rPh sb="82" eb="84">
      <t>キョウカ</t>
    </rPh>
    <rPh sb="85" eb="86">
      <t>ラン</t>
    </rPh>
    <rPh sb="92" eb="93">
      <t>セン</t>
    </rPh>
    <rPh sb="93" eb="94">
      <t>エン</t>
    </rPh>
    <rPh sb="102" eb="104">
      <t>タイセイ</t>
    </rPh>
    <rPh sb="107" eb="108">
      <t>ラン</t>
    </rPh>
    <rPh sb="114" eb="115">
      <t>セン</t>
    </rPh>
    <rPh sb="115" eb="116">
      <t>エン</t>
    </rPh>
    <rPh sb="133" eb="135">
      <t>サンコウ</t>
    </rPh>
    <rPh sb="135" eb="137">
      <t>ヨウシキ</t>
    </rPh>
    <rPh sb="140" eb="142">
      <t>ネンカン</t>
    </rPh>
    <rPh sb="142" eb="145">
      <t>ヨテイヒョウ</t>
    </rPh>
    <rPh sb="148" eb="151">
      <t>セイゴウセイ</t>
    </rPh>
    <rPh sb="158" eb="159">
      <t>チュウ</t>
    </rPh>
    <rPh sb="161" eb="163">
      <t>タイセイ</t>
    </rPh>
    <rPh sb="163" eb="165">
      <t>キョウカ</t>
    </rPh>
    <rPh sb="167" eb="169">
      <t>シュトク</t>
    </rPh>
    <rPh sb="171" eb="173">
      <t>バアイ</t>
    </rPh>
    <rPh sb="175" eb="177">
      <t>キンガク</t>
    </rPh>
    <rPh sb="178" eb="180">
      <t>タイセイ</t>
    </rPh>
    <rPh sb="180" eb="182">
      <t>キョウカ</t>
    </rPh>
    <rPh sb="183" eb="184">
      <t>ラン</t>
    </rPh>
    <rPh sb="185" eb="187">
      <t>タイセイ</t>
    </rPh>
    <rPh sb="187" eb="189">
      <t>キョウカ</t>
    </rPh>
    <rPh sb="190" eb="191">
      <t>ラン</t>
    </rPh>
    <rPh sb="192" eb="193">
      <t>ワ</t>
    </rPh>
    <rPh sb="195" eb="197">
      <t>キニュウ</t>
    </rPh>
    <rPh sb="255" eb="256">
      <t>チュウ</t>
    </rPh>
    <rPh sb="258" eb="260">
      <t>ヨウシキ</t>
    </rPh>
    <rPh sb="261" eb="263">
      <t>ギョウスウ</t>
    </rPh>
    <rPh sb="264" eb="265">
      <t>タ</t>
    </rPh>
    <rPh sb="268" eb="270">
      <t>バアイ</t>
    </rPh>
    <rPh sb="272" eb="274">
      <t>テキギ</t>
    </rPh>
    <rPh sb="275" eb="276">
      <t>ギョウ</t>
    </rPh>
    <rPh sb="277" eb="279">
      <t>ツイカ</t>
    </rPh>
    <rPh sb="281" eb="283">
      <t>サクセイ</t>
    </rPh>
    <phoneticPr fontId="3"/>
  </si>
  <si>
    <r>
      <t>・申請ユニット及び申請区分（体制強化Ⅰ、Ⅱ</t>
    </r>
    <r>
      <rPr>
        <sz val="12"/>
        <rFont val="HG丸ｺﾞｼｯｸM-PRO"/>
        <family val="3"/>
        <charset val="128"/>
      </rPr>
      <t>及びⅢ</t>
    </r>
    <r>
      <rPr>
        <sz val="12"/>
        <color theme="1"/>
        <rFont val="HG丸ｺﾞｼｯｸM-PRO"/>
        <family val="3"/>
        <charset val="128"/>
      </rPr>
      <t>）に対応する「対象経費の支出予定額（Ａ）」を漏れなく入力した
・体制強化Ⅰ（0.4人加配）、体制強化Ⅱ（0.6人加配）</t>
    </r>
    <r>
      <rPr>
        <sz val="12"/>
        <rFont val="HG丸ｺﾞｼｯｸM-PRO"/>
        <family val="3"/>
        <charset val="128"/>
      </rPr>
      <t>及び体制強化Ⅲ（補助要件を満たすための人件費等）</t>
    </r>
    <r>
      <rPr>
        <sz val="12"/>
        <color theme="1"/>
        <rFont val="HG丸ｺﾞｼｯｸM-PRO"/>
        <family val="3"/>
        <charset val="128"/>
      </rPr>
      <t>に要した費用を記載した</t>
    </r>
    <rPh sb="1" eb="3">
      <t>シンセイ</t>
    </rPh>
    <rPh sb="7" eb="8">
      <t>オヨ</t>
    </rPh>
    <rPh sb="9" eb="11">
      <t>シンセイ</t>
    </rPh>
    <rPh sb="11" eb="13">
      <t>クブン</t>
    </rPh>
    <rPh sb="14" eb="18">
      <t>タイセイキョウカ</t>
    </rPh>
    <rPh sb="21" eb="22">
      <t>オヨ</t>
    </rPh>
    <rPh sb="26" eb="28">
      <t>タイオウ</t>
    </rPh>
    <rPh sb="46" eb="47">
      <t>モ</t>
    </rPh>
    <rPh sb="50" eb="52">
      <t>ニュウリョク</t>
    </rPh>
    <rPh sb="83" eb="84">
      <t>オヨ</t>
    </rPh>
    <rPh sb="85" eb="87">
      <t>タイセイ</t>
    </rPh>
    <rPh sb="87" eb="89">
      <t>キョウカ</t>
    </rPh>
    <rPh sb="91" eb="93">
      <t>ホジョ</t>
    </rPh>
    <rPh sb="93" eb="95">
      <t>ヨウケン</t>
    </rPh>
    <rPh sb="96" eb="97">
      <t>ミ</t>
    </rPh>
    <rPh sb="102" eb="105">
      <t>ジンケンヒ</t>
    </rPh>
    <rPh sb="105" eb="106">
      <t>トウ</t>
    </rPh>
    <phoneticPr fontId="3"/>
  </si>
  <si>
    <t>☆</t>
  </si>
  <si>
    <t>△</t>
  </si>
  <si>
    <t>　障害者グループホーム体制強化支援事業補助金交付要綱（以下、「要綱」という。）第６の規定に基づく補助金等の交付の申請を行うに当たり、当該申請により補助金等の交付を受けようとする者（法人その他の団体にあっては、代表者、役員又は使用人その他の従業員若しくは構成員を含む。）が東京都暴力団排除条例第２条第２号に規定する暴力団、同条第３号に規定する暴力団員又は同条第４号に規定する暴力団関係者（以下「暴力団員等」という。）に該当せず、かつ将来にわたっても該当しないこと、及び脱税その他不正の目的で障害福祉サービス事業等を経営しないことをここに誓約いたします。
　また、この誓約に違反又は相違があり、要綱第９に規定する条件（以下、「補助条件」という。）の１及び６により補助金等の交付の決定の取消しを受けた場合において、補助条件の７に基づき返還を命じられたときは、これに異議なく応じることを誓約いたします。
　あわせて、知事が必要と認めた場合には、暴力団員等であるか否かの確認のため、警視庁へ照会がなされることに同意いたします。</t>
    <phoneticPr fontId="5"/>
  </si>
  <si>
    <t>都道府県名から記載。印鑑証明の記載が「○丁目×番地△号」の場合、「〇－×－△」のように省略しないでください。</t>
    <rPh sb="0" eb="4">
      <t>トドウフケン</t>
    </rPh>
    <rPh sb="4" eb="5">
      <t>メイ</t>
    </rPh>
    <rPh sb="7" eb="9">
      <t>キサイ</t>
    </rPh>
    <rPh sb="15" eb="17">
      <t>キサイ</t>
    </rPh>
    <phoneticPr fontId="3"/>
  </si>
  <si>
    <t>人員配置体制加算</t>
    <rPh sb="0" eb="2">
      <t>ジンイン</t>
    </rPh>
    <rPh sb="2" eb="4">
      <t>ハイチ</t>
    </rPh>
    <rPh sb="4" eb="6">
      <t>タイセイ</t>
    </rPh>
    <rPh sb="6" eb="8">
      <t>カサン</t>
    </rPh>
    <phoneticPr fontId="3"/>
  </si>
  <si>
    <t>管理者氏名</t>
    <rPh sb="0" eb="2">
      <t>カンリ</t>
    </rPh>
    <rPh sb="2" eb="3">
      <t>シャ</t>
    </rPh>
    <rPh sb="3" eb="5">
      <t>シメイ</t>
    </rPh>
    <phoneticPr fontId="3"/>
  </si>
  <si>
    <t>専門研修受講予定者</t>
    <rPh sb="0" eb="2">
      <t>センモン</t>
    </rPh>
    <rPh sb="2" eb="4">
      <t>ケンシュウ</t>
    </rPh>
    <rPh sb="4" eb="6">
      <t>ジュコウ</t>
    </rPh>
    <rPh sb="6" eb="9">
      <t>ヨテイシャ</t>
    </rPh>
    <phoneticPr fontId="3"/>
  </si>
  <si>
    <t>体制強化Ⅱを申請する場合は必須。事業所内の職員であれば可。</t>
    <rPh sb="0" eb="2">
      <t>タイセイ</t>
    </rPh>
    <rPh sb="2" eb="4">
      <t>キョウカ</t>
    </rPh>
    <rPh sb="6" eb="8">
      <t>シンセイ</t>
    </rPh>
    <rPh sb="10" eb="12">
      <t>バアイ</t>
    </rPh>
    <rPh sb="13" eb="15">
      <t>ヒッス</t>
    </rPh>
    <rPh sb="16" eb="19">
      <t>ジギョウショ</t>
    </rPh>
    <rPh sb="19" eb="20">
      <t>ナイ</t>
    </rPh>
    <rPh sb="21" eb="23">
      <t>ショクイン</t>
    </rPh>
    <rPh sb="27" eb="28">
      <t>カ</t>
    </rPh>
    <phoneticPr fontId="3"/>
  </si>
  <si>
    <t>12：1（Ⅰ/Ⅲ/ⅩⅢ）</t>
  </si>
  <si>
    <t>入居
予定</t>
    <rPh sb="0" eb="2">
      <t>ニュウキョ</t>
    </rPh>
    <rPh sb="3" eb="5">
      <t>ヨテイ</t>
    </rPh>
    <phoneticPr fontId="3"/>
  </si>
  <si>
    <t>管理者氏名</t>
    <rPh sb="0" eb="3">
      <t>カンリシャ</t>
    </rPh>
    <rPh sb="3" eb="5">
      <t>シメイ</t>
    </rPh>
    <phoneticPr fontId="3"/>
  </si>
  <si>
    <t>サービス類型</t>
    <rPh sb="4" eb="6">
      <t>ルイケイ</t>
    </rPh>
    <phoneticPr fontId="3"/>
  </si>
  <si>
    <t>江戸太郎</t>
    <rPh sb="0" eb="2">
      <t>エド</t>
    </rPh>
    <rPh sb="2" eb="4">
      <t>タロウ</t>
    </rPh>
    <phoneticPr fontId="3"/>
  </si>
  <si>
    <t>江戸花子</t>
    <rPh sb="0" eb="2">
      <t>エド</t>
    </rPh>
    <rPh sb="2" eb="4">
      <t>ハナコ</t>
    </rPh>
    <phoneticPr fontId="3"/>
  </si>
  <si>
    <t>（参考様式４）</t>
    <rPh sb="1" eb="3">
      <t>サンコウ</t>
    </rPh>
    <rPh sb="3" eb="5">
      <t>ヨウシキ</t>
    </rPh>
    <phoneticPr fontId="3"/>
  </si>
  <si>
    <t>自動入力されます。</t>
    <rPh sb="0" eb="2">
      <t>ジドウ</t>
    </rPh>
    <rPh sb="2" eb="4">
      <t>ニュウリョク</t>
    </rPh>
    <phoneticPr fontId="3"/>
  </si>
  <si>
    <r>
      <t>1週間に当該事業所における常勤職員の勤務すべき時間数（</t>
    </r>
    <r>
      <rPr>
        <b/>
        <u/>
        <sz val="11"/>
        <color rgb="FF0000FF"/>
        <rFont val="HG丸ｺﾞｼｯｸM-PRO"/>
        <family val="3"/>
        <charset val="128"/>
      </rPr>
      <t>就業規則上に定める時間数</t>
    </r>
    <r>
      <rPr>
        <sz val="11"/>
        <color rgb="FF0000FF"/>
        <rFont val="HG丸ｺﾞｼｯｸM-PRO"/>
        <family val="3"/>
        <charset val="128"/>
      </rPr>
      <t>）</t>
    </r>
    <phoneticPr fontId="3"/>
  </si>
  <si>
    <t>体制強化Ⅲを申請する場合は必須。</t>
    <rPh sb="0" eb="2">
      <t>タイセイ</t>
    </rPh>
    <rPh sb="2" eb="4">
      <t>キョウカ</t>
    </rPh>
    <rPh sb="6" eb="8">
      <t>シンセイ</t>
    </rPh>
    <rPh sb="10" eb="12">
      <t>バアイ</t>
    </rPh>
    <rPh sb="13" eb="15">
      <t>ヒッス</t>
    </rPh>
    <phoneticPr fontId="3"/>
  </si>
  <si>
    <t>Ⅰ</t>
  </si>
  <si>
    <t>事業所番号</t>
    <rPh sb="0" eb="5">
      <t>ジギョウショバンゴウ</t>
    </rPh>
    <phoneticPr fontId="3"/>
  </si>
  <si>
    <t>人員配置体制加算</t>
    <rPh sb="0" eb="8">
      <t>ジンインハイチタイセイカサン</t>
    </rPh>
    <phoneticPr fontId="3"/>
  </si>
  <si>
    <t>ユニット１</t>
    <phoneticPr fontId="3"/>
  </si>
  <si>
    <t>ユニット定員（サテライト除く）</t>
    <rPh sb="4" eb="6">
      <t>テイイン</t>
    </rPh>
    <rPh sb="12" eb="13">
      <t>ノゾ</t>
    </rPh>
    <phoneticPr fontId="3"/>
  </si>
  <si>
    <t>申請情報</t>
    <rPh sb="0" eb="2">
      <t>シンセイ</t>
    </rPh>
    <rPh sb="2" eb="4">
      <t>ジョウホウ</t>
    </rPh>
    <phoneticPr fontId="3"/>
  </si>
  <si>
    <t>行動障害</t>
    <rPh sb="0" eb="2">
      <t>コウドウ</t>
    </rPh>
    <rPh sb="2" eb="4">
      <t>ショウガイ</t>
    </rPh>
    <phoneticPr fontId="3"/>
  </si>
  <si>
    <t>重複障害</t>
    <rPh sb="0" eb="2">
      <t>チョウフク</t>
    </rPh>
    <rPh sb="2" eb="4">
      <t>ショウガイ</t>
    </rPh>
    <phoneticPr fontId="3"/>
  </si>
  <si>
    <t>ユニットリーダー　実務経験年数</t>
    <rPh sb="9" eb="11">
      <t>ジツム</t>
    </rPh>
    <rPh sb="11" eb="13">
      <t>ケイケン</t>
    </rPh>
    <rPh sb="13" eb="15">
      <t>ネンスウ</t>
    </rPh>
    <phoneticPr fontId="3"/>
  </si>
  <si>
    <t>専門研修受講者氏名</t>
    <rPh sb="0" eb="6">
      <t>センモンケンシュウジュコウ</t>
    </rPh>
    <rPh sb="6" eb="7">
      <t>シャ</t>
    </rPh>
    <rPh sb="7" eb="9">
      <t>シメイ</t>
    </rPh>
    <phoneticPr fontId="3"/>
  </si>
  <si>
    <t>確認欄</t>
    <rPh sb="0" eb="2">
      <t>カクニン</t>
    </rPh>
    <rPh sb="2" eb="3">
      <t>ラン</t>
    </rPh>
    <phoneticPr fontId="3"/>
  </si>
  <si>
    <t>職員数</t>
    <rPh sb="0" eb="2">
      <t>ショクイン</t>
    </rPh>
    <rPh sb="2" eb="3">
      <t>スウ</t>
    </rPh>
    <phoneticPr fontId="3"/>
  </si>
  <si>
    <t>区分４</t>
    <rPh sb="0" eb="2">
      <t>クブン</t>
    </rPh>
    <phoneticPr fontId="3"/>
  </si>
  <si>
    <t>特性</t>
    <rPh sb="0" eb="2">
      <t>トクセイ</t>
    </rPh>
    <phoneticPr fontId="3"/>
  </si>
  <si>
    <t>その他</t>
    <rPh sb="2" eb="3">
      <t>タ</t>
    </rPh>
    <phoneticPr fontId="3"/>
  </si>
  <si>
    <t>※先に「基本情報シート」を記入してください。</t>
    <rPh sb="1" eb="2">
      <t>サキ</t>
    </rPh>
    <rPh sb="4" eb="8">
      <t>キホンジョウホウ</t>
    </rPh>
    <rPh sb="13" eb="15">
      <t>キニュウ</t>
    </rPh>
    <phoneticPr fontId="3"/>
  </si>
  <si>
    <t>※クリーム色のセルは必ず記入してください。緑色のセルは必要に応じて記入してください。</t>
    <rPh sb="5" eb="6">
      <t>イロ</t>
    </rPh>
    <rPh sb="10" eb="11">
      <t>カナラ</t>
    </rPh>
    <rPh sb="12" eb="14">
      <t>キニュウ</t>
    </rPh>
    <rPh sb="21" eb="23">
      <t>ミドリイロ</t>
    </rPh>
    <rPh sb="27" eb="29">
      <t>ヒツヨウ</t>
    </rPh>
    <rPh sb="30" eb="31">
      <t>オウ</t>
    </rPh>
    <rPh sb="33" eb="35">
      <t>キニュウ</t>
    </rPh>
    <phoneticPr fontId="3"/>
  </si>
  <si>
    <t>人員配置体制加算(事業所)</t>
    <rPh sb="0" eb="8">
      <t>ジンインハイチタイセイカサン</t>
    </rPh>
    <rPh sb="9" eb="12">
      <t>ジギョウショ</t>
    </rPh>
    <phoneticPr fontId="3"/>
  </si>
  <si>
    <t>夜間支援等体制加算</t>
    <rPh sb="0" eb="9">
      <t>ヤカンシエントウタイセイカサン</t>
    </rPh>
    <phoneticPr fontId="3"/>
  </si>
  <si>
    <t>区分６</t>
    <rPh sb="0" eb="2">
      <t>クブン</t>
    </rPh>
    <phoneticPr fontId="3"/>
  </si>
  <si>
    <t>体制強化
区分</t>
    <rPh sb="0" eb="2">
      <t>タイセイ</t>
    </rPh>
    <rPh sb="2" eb="4">
      <t>キョウカ</t>
    </rPh>
    <rPh sb="5" eb="7">
      <t>クブン</t>
    </rPh>
    <phoneticPr fontId="5"/>
  </si>
  <si>
    <t>区分４以上人数/割合</t>
    <rPh sb="0" eb="2">
      <t>クブン</t>
    </rPh>
    <rPh sb="3" eb="5">
      <t>イジョウ</t>
    </rPh>
    <rPh sb="5" eb="7">
      <t>ニンズウ</t>
    </rPh>
    <rPh sb="8" eb="10">
      <t>ワリアイ</t>
    </rPh>
    <phoneticPr fontId="3"/>
  </si>
  <si>
    <t>ユニットリーダー　氏名</t>
    <rPh sb="9" eb="11">
      <t>シメイ</t>
    </rPh>
    <phoneticPr fontId="3"/>
  </si>
  <si>
    <t>ユニットリーダー　勤務時間数/週</t>
    <rPh sb="9" eb="11">
      <t>キンム</t>
    </rPh>
    <rPh sb="11" eb="13">
      <t>ジカン</t>
    </rPh>
    <rPh sb="13" eb="14">
      <t>スウ</t>
    </rPh>
    <rPh sb="15" eb="16">
      <t>シュウ</t>
    </rPh>
    <phoneticPr fontId="3"/>
  </si>
  <si>
    <t>※申請する区分は全て○を選択してください。</t>
    <rPh sb="1" eb="3">
      <t>シンセイ</t>
    </rPh>
    <rPh sb="5" eb="7">
      <t>クブン</t>
    </rPh>
    <rPh sb="8" eb="9">
      <t>スベ</t>
    </rPh>
    <rPh sb="12" eb="14">
      <t>センタク</t>
    </rPh>
    <phoneticPr fontId="3"/>
  </si>
  <si>
    <t>職種</t>
    <rPh sb="0" eb="2">
      <t>ショクシュ</t>
    </rPh>
    <phoneticPr fontId="3"/>
  </si>
  <si>
    <t>必要となる週平均延勤務時間数</t>
    <rPh sb="0" eb="2">
      <t>ヒツヨウ</t>
    </rPh>
    <rPh sb="5" eb="6">
      <t>シュウ</t>
    </rPh>
    <rPh sb="6" eb="8">
      <t>ヘイキン</t>
    </rPh>
    <rPh sb="8" eb="9">
      <t>ノベ</t>
    </rPh>
    <rPh sb="9" eb="11">
      <t>キンム</t>
    </rPh>
    <rPh sb="11" eb="13">
      <t>ジカン</t>
    </rPh>
    <rPh sb="13" eb="14">
      <t>スウ</t>
    </rPh>
    <phoneticPr fontId="3"/>
  </si>
  <si>
    <t>職員勤務実績</t>
    <rPh sb="0" eb="2">
      <t>ショクイン</t>
    </rPh>
    <rPh sb="2" eb="4">
      <t>キンム</t>
    </rPh>
    <rPh sb="4" eb="6">
      <t>ジッセキ</t>
    </rPh>
    <phoneticPr fontId="3"/>
  </si>
  <si>
    <t>指定基準</t>
    <rPh sb="0" eb="2">
      <t>シテイ</t>
    </rPh>
    <rPh sb="2" eb="4">
      <t>キジュン</t>
    </rPh>
    <phoneticPr fontId="3"/>
  </si>
  <si>
    <t>人員配置体制加算
12:1 / 7.5:1</t>
    <rPh sb="0" eb="2">
      <t>ジンイン</t>
    </rPh>
    <rPh sb="2" eb="4">
      <t>ハイチ</t>
    </rPh>
    <rPh sb="4" eb="6">
      <t>タイセイ</t>
    </rPh>
    <rPh sb="6" eb="8">
      <t>カサン</t>
    </rPh>
    <phoneticPr fontId="3"/>
  </si>
  <si>
    <t>体制強化（Ⅰ）</t>
    <rPh sb="0" eb="2">
      <t>タイセイ</t>
    </rPh>
    <rPh sb="2" eb="4">
      <t>キョウカ</t>
    </rPh>
    <phoneticPr fontId="3"/>
  </si>
  <si>
    <t>体制強化（Ⅱ）</t>
    <rPh sb="0" eb="2">
      <t>タイセイ</t>
    </rPh>
    <rPh sb="2" eb="4">
      <t>キョウカ</t>
    </rPh>
    <phoneticPr fontId="3"/>
  </si>
  <si>
    <t>介護サービス包括型
外部サービス利用型</t>
    <rPh sb="0" eb="2">
      <t>カイゴ</t>
    </rPh>
    <rPh sb="6" eb="8">
      <t>ホウカツ</t>
    </rPh>
    <rPh sb="8" eb="9">
      <t>ガタ</t>
    </rPh>
    <rPh sb="10" eb="12">
      <t>ガイブ</t>
    </rPh>
    <rPh sb="16" eb="19">
      <t>リヨウガタ</t>
    </rPh>
    <phoneticPr fontId="3"/>
  </si>
  <si>
    <t>世話人</t>
    <rPh sb="0" eb="2">
      <t>セワ</t>
    </rPh>
    <rPh sb="2" eb="3">
      <t>ニン</t>
    </rPh>
    <phoneticPr fontId="3"/>
  </si>
  <si>
    <t>生活支援員</t>
    <rPh sb="0" eb="2">
      <t>セイカツ</t>
    </rPh>
    <rPh sb="2" eb="4">
      <t>シエン</t>
    </rPh>
    <rPh sb="4" eb="5">
      <t>イン</t>
    </rPh>
    <phoneticPr fontId="3"/>
  </si>
  <si>
    <t>日中サービス支援型</t>
    <rPh sb="0" eb="2">
      <t>ニッチュウ</t>
    </rPh>
    <rPh sb="6" eb="9">
      <t>シエンガタ</t>
    </rPh>
    <phoneticPr fontId="3"/>
  </si>
  <si>
    <t>月の
合計</t>
    <rPh sb="0" eb="1">
      <t>ツキ</t>
    </rPh>
    <rPh sb="3" eb="5">
      <t>ゴウケイ</t>
    </rPh>
    <phoneticPr fontId="5"/>
  </si>
  <si>
    <t>ユニットリーダー　勤務時間数</t>
    <rPh sb="9" eb="11">
      <t>キンム</t>
    </rPh>
    <rPh sb="11" eb="13">
      <t>ジカン</t>
    </rPh>
    <rPh sb="13" eb="14">
      <t>スウ</t>
    </rPh>
    <phoneticPr fontId="3"/>
  </si>
  <si>
    <t>個人居宅介護利用</t>
    <rPh sb="0" eb="2">
      <t>コジン</t>
    </rPh>
    <rPh sb="2" eb="4">
      <t>キョタク</t>
    </rPh>
    <rPh sb="4" eb="6">
      <t>カイゴ</t>
    </rPh>
    <rPh sb="6" eb="8">
      <t>リヨウ</t>
    </rPh>
    <phoneticPr fontId="3"/>
  </si>
  <si>
    <t>都外支給決定</t>
    <rPh sb="0" eb="1">
      <t>ト</t>
    </rPh>
    <rPh sb="1" eb="2">
      <t>ガイ</t>
    </rPh>
    <rPh sb="2" eb="4">
      <t>シキュウ</t>
    </rPh>
    <rPh sb="4" eb="6">
      <t>ケッテイ</t>
    </rPh>
    <phoneticPr fontId="3"/>
  </si>
  <si>
    <t>障害特性</t>
    <rPh sb="0" eb="2">
      <t>ショウガイ</t>
    </rPh>
    <rPh sb="2" eb="4">
      <t>トクセイ</t>
    </rPh>
    <phoneticPr fontId="3"/>
  </si>
  <si>
    <t>重度障害者
支援加算(Ⅱ)</t>
    <rPh sb="0" eb="2">
      <t>ジュウド</t>
    </rPh>
    <rPh sb="2" eb="5">
      <t>ショウガイシャ</t>
    </rPh>
    <rPh sb="6" eb="8">
      <t>シエン</t>
    </rPh>
    <rPh sb="8" eb="10">
      <t>カサン</t>
    </rPh>
    <phoneticPr fontId="3"/>
  </si>
  <si>
    <t>重複障害</t>
    <rPh sb="0" eb="4">
      <t>チョウフクショウガイ</t>
    </rPh>
    <phoneticPr fontId="3"/>
  </si>
  <si>
    <t>A</t>
    <phoneticPr fontId="3"/>
  </si>
  <si>
    <t>☆</t>
    <phoneticPr fontId="3"/>
  </si>
  <si>
    <t>B</t>
    <phoneticPr fontId="3"/>
  </si>
  <si>
    <t>C</t>
    <phoneticPr fontId="3"/>
  </si>
  <si>
    <t>D</t>
    <phoneticPr fontId="3"/>
  </si>
  <si>
    <t>E</t>
    <phoneticPr fontId="3"/>
  </si>
  <si>
    <t>F</t>
    <phoneticPr fontId="3"/>
  </si>
  <si>
    <t>G</t>
    <phoneticPr fontId="3"/>
  </si>
  <si>
    <t>（不在）</t>
    <rPh sb="1" eb="3">
      <t>フザイ</t>
    </rPh>
    <phoneticPr fontId="3"/>
  </si>
  <si>
    <t>※利用者不在の場合は、入居予定者の想定障害支援区分と「入居予定」欄に〇を入力する。</t>
    <rPh sb="1" eb="4">
      <t>リヨウシャ</t>
    </rPh>
    <rPh sb="4" eb="6">
      <t>フザイ</t>
    </rPh>
    <rPh sb="7" eb="9">
      <t>バアイ</t>
    </rPh>
    <rPh sb="11" eb="13">
      <t>ソウテイ</t>
    </rPh>
    <rPh sb="13" eb="15">
      <t>ショウガイ</t>
    </rPh>
    <rPh sb="15" eb="17">
      <t>シエン</t>
    </rPh>
    <rPh sb="17" eb="19">
      <t>クブン</t>
    </rPh>
    <rPh sb="22" eb="24">
      <t>ニュウキョ</t>
    </rPh>
    <rPh sb="26" eb="27">
      <t>ラン</t>
    </rPh>
    <rPh sb="30" eb="32">
      <t>ニュウリョク</t>
    </rPh>
    <phoneticPr fontId="3"/>
  </si>
  <si>
    <t>体制強化Ⅲ　補助対象日数</t>
    <rPh sb="0" eb="2">
      <t>タイセイ</t>
    </rPh>
    <rPh sb="2" eb="4">
      <t>キョウカ</t>
    </rPh>
    <rPh sb="6" eb="8">
      <t>ホジョ</t>
    </rPh>
    <rPh sb="8" eb="10">
      <t>タイショウ</t>
    </rPh>
    <rPh sb="10" eb="12">
      <t>ニッスウ</t>
    </rPh>
    <phoneticPr fontId="3"/>
  </si>
  <si>
    <t>体制強化Ⅲ　要件</t>
    <rPh sb="0" eb="2">
      <t>タイセイ</t>
    </rPh>
    <rPh sb="2" eb="4">
      <t>キョウカ</t>
    </rPh>
    <rPh sb="6" eb="8">
      <t>ヨウケン</t>
    </rPh>
    <phoneticPr fontId="3"/>
  </si>
  <si>
    <t>体制強化Ⅱ　補助対象日数</t>
    <rPh sb="0" eb="2">
      <t>タイセイ</t>
    </rPh>
    <rPh sb="2" eb="4">
      <t>キョウカ</t>
    </rPh>
    <rPh sb="6" eb="8">
      <t>ホジョ</t>
    </rPh>
    <rPh sb="8" eb="10">
      <t>タイショウ</t>
    </rPh>
    <rPh sb="10" eb="12">
      <t>ニッスウ</t>
    </rPh>
    <phoneticPr fontId="3"/>
  </si>
  <si>
    <t>体制強化Ⅱ　要件</t>
    <rPh sb="0" eb="2">
      <t>タイセイ</t>
    </rPh>
    <rPh sb="2" eb="4">
      <t>キョウカ</t>
    </rPh>
    <rPh sb="6" eb="8">
      <t>ヨウケン</t>
    </rPh>
    <phoneticPr fontId="3"/>
  </si>
  <si>
    <t>体制強化Ⅰ　補助対象日数</t>
    <rPh sb="0" eb="5">
      <t>タイセイキョウカ１</t>
    </rPh>
    <rPh sb="6" eb="8">
      <t>ホジョ</t>
    </rPh>
    <rPh sb="8" eb="10">
      <t>タイショウ</t>
    </rPh>
    <rPh sb="10" eb="12">
      <t>ニッスウ</t>
    </rPh>
    <phoneticPr fontId="3"/>
  </si>
  <si>
    <t>体制強化Ⅰ　要件</t>
    <rPh sb="0" eb="2">
      <t>タイセイ</t>
    </rPh>
    <rPh sb="2" eb="4">
      <t>キョウカ</t>
    </rPh>
    <rPh sb="6" eb="8">
      <t>ヨウケン</t>
    </rPh>
    <phoneticPr fontId="3"/>
  </si>
  <si>
    <t>【Ⅲ】強行（基礎）、強行（実践）、専門研修</t>
    <phoneticPr fontId="3"/>
  </si>
  <si>
    <t>ユニット２</t>
    <phoneticPr fontId="3"/>
  </si>
  <si>
    <t>【Ⅱ】（事業所内職員）専門研修</t>
    <phoneticPr fontId="3"/>
  </si>
  <si>
    <t>専門研修受講者氏名</t>
    <rPh sb="0" eb="6">
      <t>センモンケンシュウジュコウ</t>
    </rPh>
    <rPh sb="6" eb="7">
      <t>シャ</t>
    </rPh>
    <rPh sb="7" eb="8">
      <t>シ</t>
    </rPh>
    <rPh sb="8" eb="9">
      <t>メイ</t>
    </rPh>
    <phoneticPr fontId="3"/>
  </si>
  <si>
    <t>【Ⅲ】強行（基礎）、強行（実践）、管理者研修</t>
    <phoneticPr fontId="3"/>
  </si>
  <si>
    <t>（紙申請の場合）印鑑証明・（変更ある場合）登記簿</t>
    <rPh sb="1" eb="2">
      <t>カミ</t>
    </rPh>
    <rPh sb="2" eb="4">
      <t>シンセイ</t>
    </rPh>
    <rPh sb="5" eb="7">
      <t>バアイ</t>
    </rPh>
    <rPh sb="8" eb="10">
      <t>インカン</t>
    </rPh>
    <rPh sb="10" eb="12">
      <t>ショウメイ</t>
    </rPh>
    <rPh sb="14" eb="16">
      <t>ヘンコウ</t>
    </rPh>
    <rPh sb="18" eb="20">
      <t>バアイ</t>
    </rPh>
    <rPh sb="21" eb="24">
      <t>トウキボ</t>
    </rPh>
    <phoneticPr fontId="3"/>
  </si>
  <si>
    <t>（参考様式２－１）</t>
    <rPh sb="1" eb="3">
      <t>サンコウ</t>
    </rPh>
    <rPh sb="3" eb="5">
      <t>ヨウシキ</t>
    </rPh>
    <phoneticPr fontId="3"/>
  </si>
  <si>
    <t>交付申請　確認表</t>
    <rPh sb="0" eb="2">
      <t>コウフ</t>
    </rPh>
    <rPh sb="2" eb="4">
      <t>シンセイ</t>
    </rPh>
    <rPh sb="5" eb="7">
      <t>カクニン</t>
    </rPh>
    <rPh sb="7" eb="8">
      <t>ヒョウ</t>
    </rPh>
    <phoneticPr fontId="3"/>
  </si>
  <si>
    <t>ユニット３</t>
    <phoneticPr fontId="3"/>
  </si>
  <si>
    <t>ユニット４</t>
    <phoneticPr fontId="3"/>
  </si>
  <si>
    <t>ユニット５</t>
    <phoneticPr fontId="3"/>
  </si>
  <si>
    <t>ユニット６</t>
    <phoneticPr fontId="3"/>
  </si>
  <si>
    <t>ユニット７</t>
    <phoneticPr fontId="3"/>
  </si>
  <si>
    <t>×12月</t>
    <rPh sb="3" eb="4">
      <t>ツキ</t>
    </rPh>
    <phoneticPr fontId="3"/>
  </si>
  <si>
    <t>年間見込日数</t>
    <rPh sb="0" eb="2">
      <t>ネンカン</t>
    </rPh>
    <rPh sb="2" eb="4">
      <t>ミコミ</t>
    </rPh>
    <rPh sb="4" eb="6">
      <t>ニッスウ</t>
    </rPh>
    <phoneticPr fontId="3"/>
  </si>
  <si>
    <t>交付決定書送付先郵便番号</t>
    <rPh sb="0" eb="2">
      <t>コウフ</t>
    </rPh>
    <rPh sb="2" eb="4">
      <t>ケッテイ</t>
    </rPh>
    <rPh sb="4" eb="5">
      <t>ショ</t>
    </rPh>
    <rPh sb="5" eb="8">
      <t>ソウフサキ</t>
    </rPh>
    <rPh sb="8" eb="12">
      <t>ユウビンバンゴウ</t>
    </rPh>
    <phoneticPr fontId="3"/>
  </si>
  <si>
    <t>交付決定書送付先住所</t>
    <rPh sb="0" eb="2">
      <t>コウフ</t>
    </rPh>
    <rPh sb="2" eb="4">
      <t>ケッテイ</t>
    </rPh>
    <rPh sb="4" eb="5">
      <t>ショ</t>
    </rPh>
    <rPh sb="5" eb="8">
      <t>ソウフサキ</t>
    </rPh>
    <rPh sb="8" eb="10">
      <t>ジュウショ</t>
    </rPh>
    <phoneticPr fontId="3"/>
  </si>
  <si>
    <t>123-4567</t>
  </si>
  <si>
    <t>申請額計</t>
    <rPh sb="0" eb="3">
      <t>シンセイガク</t>
    </rPh>
    <rPh sb="3" eb="4">
      <t>ケイ</t>
    </rPh>
    <phoneticPr fontId="3"/>
  </si>
  <si>
    <t>基本情報シート</t>
    <rPh sb="0" eb="4">
      <t>キホンジョウホウ</t>
    </rPh>
    <phoneticPr fontId="3"/>
  </si>
  <si>
    <r>
      <t>・（郵送の場合）印鑑証明書と同一印を</t>
    </r>
    <r>
      <rPr>
        <b/>
        <sz val="12"/>
        <color rgb="FFFF0000"/>
        <rFont val="HG丸ｺﾞｼｯｸM-PRO"/>
        <family val="3"/>
        <charset val="128"/>
      </rPr>
      <t>押印</t>
    </r>
    <r>
      <rPr>
        <sz val="12"/>
        <color theme="1"/>
        <rFont val="HG丸ｺﾞｼｯｸM-PRO"/>
        <family val="3"/>
        <charset val="128"/>
      </rPr>
      <t>した</t>
    </r>
    <rPh sb="2" eb="4">
      <t>ユウソウ</t>
    </rPh>
    <rPh sb="5" eb="7">
      <t>バアイ</t>
    </rPh>
    <rPh sb="8" eb="13">
      <t>インカンショウメイショ</t>
    </rPh>
    <rPh sb="14" eb="16">
      <t>ドウイツ</t>
    </rPh>
    <rPh sb="16" eb="17">
      <t>イン</t>
    </rPh>
    <rPh sb="18" eb="20">
      <t>オウイン</t>
    </rPh>
    <phoneticPr fontId="3"/>
  </si>
  <si>
    <t>2</t>
    <phoneticPr fontId="11"/>
  </si>
  <si>
    <t>―</t>
    <phoneticPr fontId="3"/>
  </si>
  <si>
    <t>基本情報シート</t>
    <rPh sb="0" eb="2">
      <t>キホン</t>
    </rPh>
    <rPh sb="2" eb="4">
      <t>ジョウホウ</t>
    </rPh>
    <phoneticPr fontId="3"/>
  </si>
  <si>
    <t>・黄色いセルの全てを入力した
・必要に応じて黄緑色のセルに入力をした</t>
    <rPh sb="1" eb="3">
      <t>キイロ</t>
    </rPh>
    <rPh sb="7" eb="8">
      <t>スベ</t>
    </rPh>
    <rPh sb="10" eb="12">
      <t>ニュウリョク</t>
    </rPh>
    <rPh sb="16" eb="18">
      <t>ヒツヨウ</t>
    </rPh>
    <rPh sb="19" eb="20">
      <t>オウ</t>
    </rPh>
    <rPh sb="22" eb="24">
      <t>キミドリ</t>
    </rPh>
    <rPh sb="24" eb="25">
      <t>イロ</t>
    </rPh>
    <rPh sb="29" eb="31">
      <t>ニュウリョク</t>
    </rPh>
    <phoneticPr fontId="3"/>
  </si>
  <si>
    <t>参考様式２－１</t>
    <phoneticPr fontId="3"/>
  </si>
  <si>
    <t>月別職員配置状況明細表</t>
    <rPh sb="0" eb="2">
      <t>ツキベツ</t>
    </rPh>
    <rPh sb="2" eb="4">
      <t>ショクイン</t>
    </rPh>
    <rPh sb="4" eb="6">
      <t>ハイチ</t>
    </rPh>
    <rPh sb="6" eb="8">
      <t>ジョウキョウ</t>
    </rPh>
    <rPh sb="8" eb="11">
      <t>メイサイヒョウ</t>
    </rPh>
    <phoneticPr fontId="3"/>
  </si>
  <si>
    <t>参考様式４</t>
    <phoneticPr fontId="3"/>
  </si>
  <si>
    <r>
      <t>・（郵送の場合）印鑑証明書と同一印を</t>
    </r>
    <r>
      <rPr>
        <b/>
        <sz val="12"/>
        <color rgb="FFFF0000"/>
        <rFont val="HG丸ｺﾞｼｯｸM-PRO"/>
        <family val="3"/>
        <charset val="128"/>
      </rPr>
      <t>押印</t>
    </r>
    <r>
      <rPr>
        <sz val="12"/>
        <color theme="1"/>
        <rFont val="HG丸ｺﾞｼｯｸM-PRO"/>
        <family val="3"/>
        <charset val="128"/>
      </rPr>
      <t>した
（全て自動入力のため、入力は不要）</t>
    </r>
    <rPh sb="8" eb="13">
      <t>インカンショウメイショ</t>
    </rPh>
    <rPh sb="14" eb="16">
      <t>ドウイツ</t>
    </rPh>
    <rPh sb="16" eb="17">
      <t>イン</t>
    </rPh>
    <rPh sb="18" eb="20">
      <t>オウイン</t>
    </rPh>
    <phoneticPr fontId="3"/>
  </si>
  <si>
    <t>・補助要件を満たしているか確認した
（全て自動入力のため、入力は不要）</t>
    <rPh sb="1" eb="3">
      <t>ホジョ</t>
    </rPh>
    <rPh sb="3" eb="5">
      <t>ヨウケン</t>
    </rPh>
    <rPh sb="6" eb="7">
      <t>ミ</t>
    </rPh>
    <rPh sb="13" eb="15">
      <t>カクニン</t>
    </rPh>
    <rPh sb="19" eb="20">
      <t>スベ</t>
    </rPh>
    <rPh sb="21" eb="23">
      <t>ジドウ</t>
    </rPh>
    <rPh sb="23" eb="25">
      <t>ニュウリョク</t>
    </rPh>
    <rPh sb="29" eb="31">
      <t>ニュウリョク</t>
    </rPh>
    <rPh sb="32" eb="34">
      <t>フヨウ</t>
    </rPh>
    <phoneticPr fontId="3"/>
  </si>
  <si>
    <r>
      <t>郵送の場合、各申請書類を全てＡ４用紙で取りまとめ、</t>
    </r>
    <r>
      <rPr>
        <b/>
        <sz val="12"/>
        <color rgb="FFFF0000"/>
        <rFont val="HG丸ｺﾞｼｯｸM-PRO"/>
        <family val="3"/>
        <charset val="128"/>
      </rPr>
      <t>押印</t>
    </r>
    <r>
      <rPr>
        <sz val="12"/>
        <color theme="1"/>
        <rFont val="HG丸ｺﾞｼｯｸM-PRO"/>
        <family val="3"/>
        <charset val="128"/>
      </rPr>
      <t>漏れが無いか再度確認の上、以下の項番順に揃えてください。</t>
    </r>
    <rPh sb="0" eb="2">
      <t>ユウソウ</t>
    </rPh>
    <rPh sb="3" eb="5">
      <t>バアイ</t>
    </rPh>
    <rPh sb="6" eb="7">
      <t>カク</t>
    </rPh>
    <rPh sb="7" eb="9">
      <t>シンセイ</t>
    </rPh>
    <rPh sb="9" eb="11">
      <t>ショルイ</t>
    </rPh>
    <rPh sb="12" eb="13">
      <t>スベ</t>
    </rPh>
    <rPh sb="16" eb="18">
      <t>ヨウシ</t>
    </rPh>
    <rPh sb="19" eb="20">
      <t>ト</t>
    </rPh>
    <rPh sb="25" eb="27">
      <t>オウイン</t>
    </rPh>
    <rPh sb="27" eb="28">
      <t>モ</t>
    </rPh>
    <rPh sb="30" eb="31">
      <t>ナ</t>
    </rPh>
    <rPh sb="33" eb="35">
      <t>サイド</t>
    </rPh>
    <rPh sb="35" eb="37">
      <t>カクニン</t>
    </rPh>
    <rPh sb="38" eb="39">
      <t>ウエ</t>
    </rPh>
    <rPh sb="40" eb="42">
      <t>イカ</t>
    </rPh>
    <rPh sb="43" eb="45">
      <t>コウバン</t>
    </rPh>
    <rPh sb="45" eb="46">
      <t>ジュン</t>
    </rPh>
    <rPh sb="47" eb="48">
      <t>ソロ</t>
    </rPh>
    <phoneticPr fontId="3"/>
  </si>
  <si>
    <r>
      <t>入力する際は、</t>
    </r>
    <r>
      <rPr>
        <sz val="12"/>
        <color rgb="FFFF0000"/>
        <rFont val="HG丸ｺﾞｼｯｸM-PRO"/>
        <family val="3"/>
        <charset val="128"/>
      </rPr>
      <t>以下のチェックポイントを必ず確認</t>
    </r>
    <r>
      <rPr>
        <sz val="12"/>
        <color theme="1"/>
        <rFont val="HG丸ｺﾞｼｯｸM-PRO"/>
        <family val="3"/>
        <charset val="128"/>
      </rPr>
      <t>してください。</t>
    </r>
    <rPh sb="0" eb="2">
      <t>ニュウリョク</t>
    </rPh>
    <rPh sb="4" eb="5">
      <t>サイ</t>
    </rPh>
    <rPh sb="7" eb="9">
      <t>イカ</t>
    </rPh>
    <rPh sb="19" eb="20">
      <t>カナラ</t>
    </rPh>
    <rPh sb="21" eb="23">
      <t>カクニン</t>
    </rPh>
    <phoneticPr fontId="3"/>
  </si>
  <si>
    <t>関係書類：受給者証の写し、勤務表（シフト表）、勤怠表（出退勤時間がわかるもの）、業務日誌、障害者手帳の写し（体制強化Ⅱの重複障害対象者のみ）</t>
    <rPh sb="0" eb="2">
      <t>カンケイ</t>
    </rPh>
    <rPh sb="2" eb="4">
      <t>ショルイ</t>
    </rPh>
    <rPh sb="5" eb="8">
      <t>ジュキュウシャ</t>
    </rPh>
    <rPh sb="8" eb="9">
      <t>ショウ</t>
    </rPh>
    <rPh sb="10" eb="11">
      <t>ウツ</t>
    </rPh>
    <rPh sb="13" eb="15">
      <t>キンム</t>
    </rPh>
    <rPh sb="15" eb="16">
      <t>ヒョウ</t>
    </rPh>
    <rPh sb="20" eb="21">
      <t>ヒョウ</t>
    </rPh>
    <rPh sb="23" eb="26">
      <t>キンタイヒョウ</t>
    </rPh>
    <rPh sb="27" eb="30">
      <t>シュッタイキン</t>
    </rPh>
    <rPh sb="30" eb="32">
      <t>ジカン</t>
    </rPh>
    <rPh sb="40" eb="42">
      <t>ギョウム</t>
    </rPh>
    <rPh sb="42" eb="44">
      <t>ニッシ</t>
    </rPh>
    <rPh sb="45" eb="48">
      <t>ショウガイシャ</t>
    </rPh>
    <rPh sb="48" eb="50">
      <t>テチョウ</t>
    </rPh>
    <rPh sb="51" eb="52">
      <t>ウツ</t>
    </rPh>
    <rPh sb="54" eb="56">
      <t>タイセイ</t>
    </rPh>
    <rPh sb="56" eb="58">
      <t>キョウカ</t>
    </rPh>
    <rPh sb="60" eb="62">
      <t>チョウフク</t>
    </rPh>
    <rPh sb="62" eb="64">
      <t>ショウガイ</t>
    </rPh>
    <rPh sb="64" eb="67">
      <t>タイショウシャ</t>
    </rPh>
    <phoneticPr fontId="3"/>
  </si>
  <si>
    <t>・入居者状況を漏れなく記載した
・空室がある場合は、入居予定欄へ想定する利用者区分で記載した
・交付申請対象としないユニットも含め、事業所全体の職員配置が人員配置体制加算Ⅰ（日中サービス支援型は人員配置体制加算Ⅴ）の要件を満たしている
・入力する勤務時間は、夜間及び深夜の時間帯（最低限２２時～翌５時）を除外して記載した
・（郵送の場合）Ａ４用紙で印刷した（複数枚になっても可）</t>
    <rPh sb="1" eb="4">
      <t>ニュウキョシャ</t>
    </rPh>
    <rPh sb="4" eb="6">
      <t>ジョウキョウ</t>
    </rPh>
    <rPh sb="7" eb="8">
      <t>モ</t>
    </rPh>
    <rPh sb="11" eb="13">
      <t>キサイ</t>
    </rPh>
    <rPh sb="48" eb="52">
      <t>コウフシンセイ</t>
    </rPh>
    <rPh sb="52" eb="54">
      <t>タイショウ</t>
    </rPh>
    <rPh sb="63" eb="64">
      <t>フク</t>
    </rPh>
    <rPh sb="66" eb="69">
      <t>ジギョウショ</t>
    </rPh>
    <rPh sb="69" eb="71">
      <t>ゼンタイ</t>
    </rPh>
    <rPh sb="72" eb="74">
      <t>ショクイン</t>
    </rPh>
    <rPh sb="74" eb="76">
      <t>ハイチ</t>
    </rPh>
    <rPh sb="119" eb="121">
      <t>ニュウリョク</t>
    </rPh>
    <rPh sb="123" eb="125">
      <t>キンム</t>
    </rPh>
    <rPh sb="125" eb="127">
      <t>ジカン</t>
    </rPh>
    <rPh sb="129" eb="131">
      <t>ヤカン</t>
    </rPh>
    <rPh sb="131" eb="132">
      <t>オヨ</t>
    </rPh>
    <rPh sb="133" eb="135">
      <t>シンヤ</t>
    </rPh>
    <rPh sb="136" eb="139">
      <t>ジカンタイ</t>
    </rPh>
    <rPh sb="140" eb="142">
      <t>サイテイ</t>
    </rPh>
    <rPh sb="145" eb="146">
      <t>ジ</t>
    </rPh>
    <rPh sb="147" eb="148">
      <t>ヨク</t>
    </rPh>
    <rPh sb="149" eb="150">
      <t>ジ</t>
    </rPh>
    <rPh sb="152" eb="154">
      <t>ジョガイ</t>
    </rPh>
    <rPh sb="156" eb="158">
      <t>キサイ</t>
    </rPh>
    <rPh sb="163" eb="165">
      <t>ユウソウ</t>
    </rPh>
    <rPh sb="166" eb="168">
      <t>バアイ</t>
    </rPh>
    <rPh sb="179" eb="182">
      <t>フクスウマイ</t>
    </rPh>
    <rPh sb="187" eb="188">
      <t>カ</t>
    </rPh>
    <phoneticPr fontId="3"/>
  </si>
  <si>
    <t>印鑑証明書（郵送の場合のみ必要）</t>
    <rPh sb="4" eb="5">
      <t>ショ</t>
    </rPh>
    <rPh sb="13" eb="15">
      <t>ヒツヨウ</t>
    </rPh>
    <phoneticPr fontId="11"/>
  </si>
  <si>
    <t>5</t>
  </si>
  <si>
    <t>6</t>
  </si>
  <si>
    <t>交付申請時には提出不要ですが、保存が必要です。</t>
    <rPh sb="0" eb="2">
      <t>コウフ</t>
    </rPh>
    <rPh sb="2" eb="5">
      <t>シンセイジ</t>
    </rPh>
    <rPh sb="7" eb="9">
      <t>テイシュツ</t>
    </rPh>
    <rPh sb="9" eb="11">
      <t>フヨウ</t>
    </rPh>
    <rPh sb="15" eb="17">
      <t>ホゾン</t>
    </rPh>
    <rPh sb="18" eb="20">
      <t>ヒツヨウ</t>
    </rPh>
    <phoneticPr fontId="3"/>
  </si>
  <si>
    <r>
      <t>（１）郵送の場合</t>
    </r>
    <r>
      <rPr>
        <b/>
        <sz val="14"/>
        <color rgb="FF0000FF"/>
        <rFont val="HG丸ｺﾞｼｯｸM-PRO"/>
        <family val="3"/>
        <charset val="128"/>
      </rPr>
      <t>（郵送とメールの両方が必要です）</t>
    </r>
    <rPh sb="3" eb="5">
      <t>ユウソウ</t>
    </rPh>
    <rPh sb="6" eb="8">
      <t>バアイ</t>
    </rPh>
    <rPh sb="9" eb="11">
      <t>ユウソウ</t>
    </rPh>
    <rPh sb="16" eb="18">
      <t>リョウホウ</t>
    </rPh>
    <rPh sb="19" eb="21">
      <t>ヒツヨウ</t>
    </rPh>
    <phoneticPr fontId="3"/>
  </si>
  <si>
    <r>
      <t>提出方法と提出先</t>
    </r>
    <r>
      <rPr>
        <b/>
        <sz val="18"/>
        <color rgb="FF0000FF"/>
        <rFont val="HG丸ｺﾞｼｯｸM-PRO"/>
        <family val="3"/>
        <charset val="128"/>
      </rPr>
      <t>（郵送とjGrants（電子申請）の2通りの方法があります。）</t>
    </r>
    <rPh sb="0" eb="2">
      <t>テイシュツ</t>
    </rPh>
    <rPh sb="2" eb="4">
      <t>ホウホウ</t>
    </rPh>
    <rPh sb="5" eb="7">
      <t>テイシュツ</t>
    </rPh>
    <rPh sb="7" eb="8">
      <t>サキ</t>
    </rPh>
    <rPh sb="9" eb="11">
      <t>ユウソウ</t>
    </rPh>
    <rPh sb="20" eb="24">
      <t>デンシシンセイ</t>
    </rPh>
    <rPh sb="27" eb="28">
      <t>トオ</t>
    </rPh>
    <rPh sb="30" eb="32">
      <t>ホウホウ</t>
    </rPh>
    <phoneticPr fontId="3"/>
  </si>
  <si>
    <r>
      <t>（２）jGrants（電子申請）の場合</t>
    </r>
    <r>
      <rPr>
        <b/>
        <sz val="14"/>
        <color rgb="FF0000FF"/>
        <rFont val="HG丸ｺﾞｼｯｸM-PRO"/>
        <family val="3"/>
        <charset val="128"/>
      </rPr>
      <t>（事前にGビズIDの取得が必要です。）</t>
    </r>
    <rPh sb="11" eb="13">
      <t>デンシ</t>
    </rPh>
    <rPh sb="13" eb="15">
      <t>シンセイ</t>
    </rPh>
    <rPh sb="17" eb="19">
      <t>バアイ</t>
    </rPh>
    <rPh sb="20" eb="22">
      <t>ジゼン</t>
    </rPh>
    <rPh sb="29" eb="31">
      <t>シュトク</t>
    </rPh>
    <rPh sb="32" eb="34">
      <t>ヒツヨウ</t>
    </rPh>
    <phoneticPr fontId="3"/>
  </si>
  <si>
    <t>補助申請対象期間の初日を記載してください。
（例）補助申請対象期間：R7.4.1～R8.3.31　⇒　基準日：令和7年4月1日</t>
    <rPh sb="0" eb="2">
      <t>ホジョ</t>
    </rPh>
    <rPh sb="2" eb="4">
      <t>シンセイ</t>
    </rPh>
    <rPh sb="4" eb="6">
      <t>タイショウ</t>
    </rPh>
    <rPh sb="6" eb="8">
      <t>キカン</t>
    </rPh>
    <rPh sb="9" eb="11">
      <t>ショニチ</t>
    </rPh>
    <rPh sb="12" eb="14">
      <t>キサイ</t>
    </rPh>
    <rPh sb="23" eb="24">
      <t>レイ</t>
    </rPh>
    <rPh sb="25" eb="27">
      <t>ホジョ</t>
    </rPh>
    <rPh sb="27" eb="29">
      <t>シンセイ</t>
    </rPh>
    <rPh sb="29" eb="31">
      <t>タイショウ</t>
    </rPh>
    <rPh sb="31" eb="33">
      <t>キカン</t>
    </rPh>
    <rPh sb="51" eb="54">
      <t>キジュンビ</t>
    </rPh>
    <rPh sb="55" eb="57">
      <t>レイワ</t>
    </rPh>
    <rPh sb="58" eb="59">
      <t>ネン</t>
    </rPh>
    <rPh sb="60" eb="61">
      <t>ガツ</t>
    </rPh>
    <rPh sb="62" eb="63">
      <t>ヒ</t>
    </rPh>
    <phoneticPr fontId="3"/>
  </si>
  <si>
    <t>申請用URL</t>
    <rPh sb="0" eb="3">
      <t>シンセイヨウ</t>
    </rPh>
    <phoneticPr fontId="3"/>
  </si>
  <si>
    <t>※準備中※</t>
    <rPh sb="1" eb="4">
      <t>ジュンビチュウ</t>
    </rPh>
    <phoneticPr fontId="3"/>
  </si>
  <si>
    <t>Dユニット</t>
    <phoneticPr fontId="3"/>
  </si>
  <si>
    <t>Eユニット</t>
    <phoneticPr fontId="3"/>
  </si>
  <si>
    <t>Fユニット</t>
    <phoneticPr fontId="3"/>
  </si>
  <si>
    <t>Gユニット</t>
    <phoneticPr fontId="3"/>
  </si>
  <si>
    <t>　（２）交付申請　確認表（参考様式２－１）</t>
    <rPh sb="4" eb="6">
      <t>コウフ</t>
    </rPh>
    <rPh sb="6" eb="8">
      <t>シンセイ</t>
    </rPh>
    <rPh sb="9" eb="11">
      <t>カクニン</t>
    </rPh>
    <rPh sb="11" eb="12">
      <t>ヒョウ</t>
    </rPh>
    <rPh sb="13" eb="15">
      <t>サンコウ</t>
    </rPh>
    <rPh sb="15" eb="17">
      <t>ヨウシキ</t>
    </rPh>
    <phoneticPr fontId="3"/>
  </si>
  <si>
    <t>　（３）月別職員配置状況明細表（参考様式３）</t>
    <rPh sb="4" eb="6">
      <t>ツキベツ</t>
    </rPh>
    <rPh sb="6" eb="8">
      <t>ショクイン</t>
    </rPh>
    <rPh sb="8" eb="10">
      <t>ハイチ</t>
    </rPh>
    <rPh sb="10" eb="12">
      <t>ジョウキョウ</t>
    </rPh>
    <rPh sb="12" eb="15">
      <t>メイサイヒョウ</t>
    </rPh>
    <rPh sb="16" eb="18">
      <t>サンコウ</t>
    </rPh>
    <rPh sb="18" eb="20">
      <t>ヨウシキ</t>
    </rPh>
    <phoneticPr fontId="3"/>
  </si>
  <si>
    <t>　（４）歳入歳出予算書抄本（参考様式４）</t>
    <rPh sb="4" eb="6">
      <t>サイニュウ</t>
    </rPh>
    <rPh sb="6" eb="8">
      <t>サイシュツ</t>
    </rPh>
    <rPh sb="8" eb="11">
      <t>ヨサンショ</t>
    </rPh>
    <rPh sb="11" eb="13">
      <t>ショウホン</t>
    </rPh>
    <rPh sb="14" eb="16">
      <t>サンコウ</t>
    </rPh>
    <rPh sb="16" eb="18">
      <t>ヨウシキ</t>
    </rPh>
    <phoneticPr fontId="3"/>
  </si>
  <si>
    <t>　（６）その他関連書類</t>
    <rPh sb="6" eb="7">
      <t>タ</t>
    </rPh>
    <rPh sb="7" eb="9">
      <t>カンレン</t>
    </rPh>
    <rPh sb="9" eb="11">
      <t>ショルイ</t>
    </rPh>
    <phoneticPr fontId="3"/>
  </si>
  <si>
    <t>　（５）誓約書（参考様式１３）</t>
    <rPh sb="4" eb="7">
      <t>セイヤクショ</t>
    </rPh>
    <rPh sb="8" eb="10">
      <t>サンコウ</t>
    </rPh>
    <rPh sb="10" eb="12">
      <t>ヨウシキ</t>
    </rPh>
    <phoneticPr fontId="3"/>
  </si>
  <si>
    <r>
      <t>法人情報（</t>
    </r>
    <r>
      <rPr>
        <b/>
        <sz val="11"/>
        <color rgb="FFFF0000"/>
        <rFont val="HG丸ｺﾞｼｯｸM-PRO"/>
        <family val="3"/>
        <charset val="128"/>
      </rPr>
      <t>印鑑証明書又はGビズIDの記載事項を転記</t>
    </r>
    <r>
      <rPr>
        <sz val="11"/>
        <rFont val="HG丸ｺﾞｼｯｸM-PRO"/>
        <family val="3"/>
        <charset val="128"/>
      </rPr>
      <t>してください）</t>
    </r>
    <rPh sb="0" eb="2">
      <t>ホウジン</t>
    </rPh>
    <rPh sb="2" eb="4">
      <t>ジョウホウ</t>
    </rPh>
    <rPh sb="5" eb="7">
      <t>インカン</t>
    </rPh>
    <rPh sb="7" eb="10">
      <t>ショウメイショ</t>
    </rPh>
    <rPh sb="10" eb="11">
      <t>マタ</t>
    </rPh>
    <rPh sb="18" eb="20">
      <t>キサイ</t>
    </rPh>
    <rPh sb="20" eb="22">
      <t>ジコウ</t>
    </rPh>
    <rPh sb="23" eb="25">
      <t>テンキ</t>
    </rPh>
    <phoneticPr fontId="3"/>
  </si>
  <si>
    <t>東京花子</t>
    <rPh sb="0" eb="2">
      <t>トウキョウ</t>
    </rPh>
    <rPh sb="2" eb="4">
      <t>ハナコ</t>
    </rPh>
    <phoneticPr fontId="3"/>
  </si>
  <si>
    <t>hanako-tokyo@****.com</t>
    <phoneticPr fontId="3"/>
  </si>
  <si>
    <t>ver.4.0</t>
    <phoneticPr fontId="3"/>
  </si>
  <si>
    <t>令和8年度GH体制強化支援事業補助金交付申請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</si>
</sst>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6" formatCode="&quot;¥&quot;#,##0;[Red]&quot;¥&quot;\-#,##0"/>
    <numFmt numFmtId="176" formatCode="0.0&quot;人&quot;"/>
    <numFmt numFmtId="177" formatCode="0.00_);[Red]\(0.00\)"/>
    <numFmt numFmtId="178" formatCode="0&quot;日&quot;"/>
    <numFmt numFmtId="179" formatCode="0_);[Red]\(0\)"/>
    <numFmt numFmtId="180" formatCode="aaa"/>
    <numFmt numFmtId="181" formatCode="#,##0&quot; 円&quot;"/>
    <numFmt numFmtId="182" formatCode="[DBNum3]ggge&quot;年&quot;m&quot;月&quot;d&quot;日&quot;"/>
    <numFmt numFmtId="183" formatCode="[DBNum3]&quot;金 &quot;#,##0&quot; 円&quot;"/>
    <numFmt numFmtId="184" formatCode="[DBNum3][$-411]0"/>
    <numFmt numFmtId="185" formatCode="[$-411]d"/>
    <numFmt numFmtId="186" formatCode="&quot;令和&quot;0&quot;年度&quot;"/>
    <numFmt numFmtId="187" formatCode="0.0"/>
    <numFmt numFmtId="188" formatCode="0.00&quot;人&quot;"/>
    <numFmt numFmtId="189" formatCode="0.0;\0;0.0"/>
    <numFmt numFmtId="190" formatCode="0.000;\0;0.000"/>
    <numFmt numFmtId="191" formatCode="0.0_);[Red]\(0.0\)"/>
    <numFmt numFmtId="192" formatCode="0.0_ "/>
    <numFmt numFmtId="193" formatCode="0.0%"/>
    <numFmt numFmtId="194" formatCode="#&quot;日&quot;"/>
    <numFmt numFmtId="195" formatCode="#&quot;人&quot;"/>
    <numFmt numFmtId="196" formatCode="#&quot;年&quot;"/>
    <numFmt numFmtId="197" formatCode="#&quot;時間/週&quot;"/>
  </numFmts>
  <fonts count="81">
    <font>
      <sz val="10"/>
      <name val="Times New Roman"/>
      <family val="1"/>
    </font>
    <font>
      <sz val="11"/>
      <color theme="1"/>
      <name val="HGｺﾞｼｯｸM"/>
      <family val="2"/>
      <charset val="128"/>
    </font>
    <font>
      <sz val="9"/>
      <name val="ＭＳ 明朝"/>
      <family val="1"/>
      <charset val="128"/>
    </font>
    <font>
      <sz val="6"/>
      <name val="ＭＳ Ｐ明朝"/>
      <family val="1"/>
      <charset val="128"/>
    </font>
    <font>
      <sz val="11"/>
      <name val="ＭＳ Ｐゴシック"/>
      <family val="3"/>
      <charset val="128"/>
    </font>
    <font>
      <sz val="6"/>
      <name val="ＭＳ Ｐゴシック"/>
      <family val="3"/>
      <charset val="128"/>
    </font>
    <font>
      <sz val="12"/>
      <name val="ＭＳ 明朝"/>
      <family val="1"/>
      <charset val="128"/>
    </font>
    <font>
      <sz val="11"/>
      <name val="ＭＳ 明朝"/>
      <family val="1"/>
      <charset val="128"/>
    </font>
    <font>
      <sz val="6"/>
      <name val="ＭＳ 明朝"/>
      <family val="1"/>
      <charset val="128"/>
    </font>
    <font>
      <sz val="10"/>
      <name val="ＭＳ 明朝"/>
      <family val="1"/>
      <charset val="128"/>
    </font>
    <font>
      <sz val="14"/>
      <name val="ＭＳ 明朝"/>
      <family val="1"/>
      <charset val="128"/>
    </font>
    <font>
      <sz val="6"/>
      <name val="HGｺﾞｼｯｸM"/>
      <family val="2"/>
      <charset val="128"/>
    </font>
    <font>
      <sz val="10"/>
      <name val="Times New Roman"/>
      <family val="1"/>
    </font>
    <font>
      <sz val="8"/>
      <name val="ＭＳ 明朝"/>
      <family val="1"/>
      <charset val="128"/>
    </font>
    <font>
      <sz val="11"/>
      <color theme="1"/>
      <name val="ＭＳ Ｐゴシック"/>
      <family val="2"/>
      <scheme val="minor"/>
    </font>
    <font>
      <u/>
      <sz val="10"/>
      <color theme="10"/>
      <name val="Times New Roman"/>
      <family val="1"/>
    </font>
    <font>
      <sz val="10"/>
      <name val="ＭＳ ゴシック"/>
      <family val="3"/>
      <charset val="128"/>
    </font>
    <font>
      <sz val="16"/>
      <name val="ＭＳ 明朝"/>
      <family val="1"/>
      <charset val="128"/>
    </font>
    <font>
      <sz val="24"/>
      <name val="ＭＳ 明朝"/>
      <family val="1"/>
      <charset val="128"/>
    </font>
    <font>
      <u/>
      <sz val="10"/>
      <name val="ＭＳ 明朝"/>
      <family val="1"/>
      <charset val="128"/>
    </font>
    <font>
      <b/>
      <sz val="14"/>
      <name val="ＭＳ 明朝"/>
      <family val="1"/>
      <charset val="128"/>
    </font>
    <font>
      <sz val="11"/>
      <name val="HG丸ｺﾞｼｯｸM-PRO"/>
      <family val="3"/>
      <charset val="128"/>
    </font>
    <font>
      <b/>
      <sz val="11"/>
      <color rgb="FFFF0000"/>
      <name val="HG丸ｺﾞｼｯｸM-PRO"/>
      <family val="3"/>
      <charset val="128"/>
    </font>
    <font>
      <sz val="12"/>
      <name val="HG丸ｺﾞｼｯｸM-PRO"/>
      <family val="3"/>
      <charset val="128"/>
    </font>
    <font>
      <sz val="14"/>
      <name val="HG丸ｺﾞｼｯｸM-PRO"/>
      <family val="3"/>
      <charset val="128"/>
    </font>
    <font>
      <sz val="11"/>
      <color rgb="FF0000FF"/>
      <name val="HG丸ｺﾞｼｯｸM-PRO"/>
      <family val="3"/>
      <charset val="128"/>
    </font>
    <font>
      <sz val="11"/>
      <color theme="1"/>
      <name val="ＭＳ Ｐゴシック"/>
      <family val="2"/>
      <charset val="128"/>
    </font>
    <font>
      <sz val="9"/>
      <name val="ＭＳ Ｐ明朝"/>
      <family val="1"/>
      <charset val="128"/>
    </font>
    <font>
      <u/>
      <sz val="11"/>
      <color theme="10"/>
      <name val="ＭＳ Ｐゴシック"/>
      <family val="2"/>
      <scheme val="minor"/>
    </font>
    <font>
      <u/>
      <sz val="11"/>
      <color indexed="12"/>
      <name val="ＭＳ Ｐゴシック"/>
      <family val="3"/>
      <charset val="128"/>
    </font>
    <font>
      <sz val="11"/>
      <color theme="1"/>
      <name val="ＭＳ ゴシック"/>
      <family val="2"/>
      <charset val="128"/>
    </font>
    <font>
      <sz val="11"/>
      <color theme="1"/>
      <name val="HG丸ｺﾞｼｯｸM-PRO"/>
      <family val="3"/>
      <charset val="128"/>
    </font>
    <font>
      <sz val="12"/>
      <color rgb="FF000000"/>
      <name val="HG丸ｺﾞｼｯｸM-PRO"/>
      <family val="3"/>
      <charset val="128"/>
    </font>
    <font>
      <sz val="12"/>
      <color theme="1"/>
      <name val="HG丸ｺﾞｼｯｸM-PRO"/>
      <family val="3"/>
      <charset val="128"/>
    </font>
    <font>
      <b/>
      <sz val="12"/>
      <color rgb="FFFF0000"/>
      <name val="HG丸ｺﾞｼｯｸM-PRO"/>
      <family val="3"/>
      <charset val="128"/>
    </font>
    <font>
      <sz val="14"/>
      <color theme="1"/>
      <name val="HG丸ｺﾞｼｯｸM-PRO"/>
      <family val="3"/>
      <charset val="128"/>
    </font>
    <font>
      <sz val="18"/>
      <color theme="1"/>
      <name val="HG丸ｺﾞｼｯｸM-PRO"/>
      <family val="3"/>
      <charset val="128"/>
    </font>
    <font>
      <b/>
      <sz val="12"/>
      <color rgb="FF0000FF"/>
      <name val="HG丸ｺﾞｼｯｸM-PRO"/>
      <family val="3"/>
      <charset val="128"/>
    </font>
    <font>
      <u/>
      <sz val="12"/>
      <color rgb="FF0000FF"/>
      <name val="HG丸ｺﾞｼｯｸM-PRO"/>
      <family val="3"/>
      <charset val="128"/>
    </font>
    <font>
      <sz val="20"/>
      <color theme="1"/>
      <name val="HG丸ｺﾞｼｯｸM-PRO"/>
      <family val="3"/>
      <charset val="128"/>
    </font>
    <font>
      <b/>
      <sz val="22"/>
      <color theme="1"/>
      <name val="HG丸ｺﾞｼｯｸM-PRO"/>
      <family val="3"/>
      <charset val="128"/>
    </font>
    <font>
      <b/>
      <sz val="18"/>
      <color rgb="FF0000FF"/>
      <name val="HG丸ｺﾞｼｯｸM-PRO"/>
      <family val="3"/>
      <charset val="128"/>
    </font>
    <font>
      <sz val="20"/>
      <name val="HG丸ｺﾞｼｯｸM-PRO"/>
      <family val="3"/>
      <charset val="128"/>
    </font>
    <font>
      <sz val="14"/>
      <color rgb="FF0000FF"/>
      <name val="HG丸ｺﾞｼｯｸM-PRO"/>
      <family val="3"/>
      <charset val="128"/>
    </font>
    <font>
      <b/>
      <sz val="14"/>
      <color rgb="FF0000FF"/>
      <name val="HG丸ｺﾞｼｯｸM-PRO"/>
      <family val="3"/>
      <charset val="128"/>
    </font>
    <font>
      <b/>
      <sz val="16"/>
      <color rgb="FFFF0000"/>
      <name val="HG丸ｺﾞｼｯｸM-PRO"/>
      <family val="3"/>
      <charset val="128"/>
    </font>
    <font>
      <b/>
      <sz val="22"/>
      <name val="ＭＳ ゴシック"/>
      <family val="3"/>
      <charset val="128"/>
    </font>
    <font>
      <sz val="12"/>
      <name val="ＭＳ ゴシック"/>
      <family val="3"/>
      <charset val="128"/>
    </font>
    <font>
      <sz val="10"/>
      <color theme="1"/>
      <name val="ＭＳ ゴシック"/>
      <family val="3"/>
      <charset val="128"/>
    </font>
    <font>
      <sz val="12"/>
      <color theme="1"/>
      <name val="ＭＳ 明朝"/>
      <family val="1"/>
      <charset val="128"/>
    </font>
    <font>
      <sz val="6"/>
      <name val="ＭＳ ゴシック"/>
      <family val="2"/>
      <charset val="128"/>
    </font>
    <font>
      <sz val="10"/>
      <color theme="1"/>
      <name val="ＭＳ 明朝"/>
      <family val="1"/>
      <charset val="128"/>
    </font>
    <font>
      <b/>
      <sz val="12"/>
      <name val="ＭＳ ゴシック"/>
      <family val="3"/>
      <charset val="128"/>
    </font>
    <font>
      <b/>
      <sz val="12"/>
      <name val="ＭＳ Ｐゴシック"/>
      <family val="3"/>
      <charset val="128"/>
    </font>
    <font>
      <sz val="9"/>
      <name val="ＭＳ ゴシック"/>
      <family val="3"/>
      <charset val="128"/>
    </font>
    <font>
      <sz val="6"/>
      <name val="ＭＳ ゴシック"/>
      <family val="3"/>
      <charset val="128"/>
    </font>
    <font>
      <sz val="6"/>
      <name val="ＭＳ Ｐゴシック"/>
      <family val="2"/>
      <charset val="128"/>
    </font>
    <font>
      <sz val="12"/>
      <color rgb="FFFF0000"/>
      <name val="ＭＳ ゴシック"/>
      <family val="3"/>
      <charset val="128"/>
    </font>
    <font>
      <b/>
      <sz val="8"/>
      <color rgb="FFFF0000"/>
      <name val="ＭＳ ゴシック"/>
      <family val="3"/>
      <charset val="128"/>
    </font>
    <font>
      <sz val="8"/>
      <name val="ＭＳ ゴシック"/>
      <family val="3"/>
      <charset val="128"/>
    </font>
    <font>
      <b/>
      <sz val="12"/>
      <color rgb="FFFF0000"/>
      <name val="ＭＳ ゴシック"/>
      <family val="3"/>
      <charset val="128"/>
    </font>
    <font>
      <sz val="14"/>
      <name val="ＭＳ ゴシック"/>
      <family val="3"/>
      <charset val="128"/>
    </font>
    <font>
      <sz val="16"/>
      <name val="ＭＳ ゴシック"/>
      <family val="3"/>
      <charset val="128"/>
    </font>
    <font>
      <b/>
      <u/>
      <sz val="14"/>
      <color rgb="FFFF0000"/>
      <name val="ＭＳ ゴシック"/>
      <family val="3"/>
      <charset val="128"/>
    </font>
    <font>
      <sz val="18"/>
      <name val="ＭＳ 明朝"/>
      <family val="1"/>
      <charset val="128"/>
    </font>
    <font>
      <sz val="20"/>
      <name val="ＭＳ 明朝"/>
      <family val="1"/>
      <charset val="128"/>
    </font>
    <font>
      <sz val="9"/>
      <color indexed="81"/>
      <name val="MS P ゴシック"/>
      <family val="3"/>
      <charset val="128"/>
    </font>
    <font>
      <b/>
      <sz val="9"/>
      <color indexed="81"/>
      <name val="MS P ゴシック"/>
      <family val="3"/>
      <charset val="128"/>
    </font>
    <font>
      <sz val="12"/>
      <color rgb="FFFF0000"/>
      <name val="HG丸ｺﾞｼｯｸM-PRO"/>
      <family val="3"/>
      <charset val="128"/>
    </font>
    <font>
      <sz val="10"/>
      <name val="ＭＳ Ｐ明朝"/>
      <family val="1"/>
      <charset val="128"/>
    </font>
    <font>
      <b/>
      <u/>
      <sz val="11"/>
      <color rgb="FF0000FF"/>
      <name val="HG丸ｺﾞｼｯｸM-PRO"/>
      <family val="3"/>
      <charset val="128"/>
    </font>
    <font>
      <sz val="10"/>
      <color theme="1"/>
      <name val="ＭＳ Ｐ明朝"/>
      <family val="1"/>
      <charset val="128"/>
    </font>
    <font>
      <b/>
      <sz val="14"/>
      <color rgb="FFFF0000"/>
      <name val="ＭＳ ゴシック"/>
      <family val="3"/>
      <charset val="128"/>
    </font>
    <font>
      <b/>
      <sz val="12"/>
      <color rgb="FFFF0000"/>
      <name val="ＭＳ 明朝"/>
      <family val="1"/>
      <charset val="128"/>
    </font>
    <font>
      <b/>
      <sz val="14"/>
      <color rgb="FFFF0000"/>
      <name val="ＭＳ 明朝"/>
      <family val="1"/>
      <charset val="128"/>
    </font>
    <font>
      <sz val="10"/>
      <color theme="0"/>
      <name val="ＭＳ Ｐ明朝"/>
      <family val="1"/>
      <charset val="128"/>
    </font>
    <font>
      <sz val="10"/>
      <color theme="0"/>
      <name val="Times New Roman"/>
      <family val="1"/>
    </font>
    <font>
      <b/>
      <sz val="18"/>
      <name val="BIZ UDゴシック"/>
      <family val="3"/>
      <charset val="128"/>
    </font>
    <font>
      <sz val="14"/>
      <color rgb="FFFF0000"/>
      <name val="HG丸ｺﾞｼｯｸM-PRO"/>
      <family val="3"/>
      <charset val="128"/>
    </font>
    <font>
      <b/>
      <sz val="14"/>
      <color rgb="FFFF0000"/>
      <name val="Times New Roman"/>
      <family val="1"/>
    </font>
    <font>
      <b/>
      <sz val="14"/>
      <color theme="1"/>
      <name val="HG丸ｺﾞｼｯｸM-PRO"/>
      <family val="3"/>
      <charset val="128"/>
    </font>
  </fonts>
  <fills count="22">
    <fill>
      <patternFill patternType="none"/>
    </fill>
    <fill>
      <patternFill patternType="gray125"/>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rgb="FF92D050"/>
        <bgColor indexed="64"/>
      </patternFill>
    </fill>
    <fill>
      <patternFill patternType="solid">
        <fgColor theme="2" tint="-9.9978637043366805E-2"/>
        <bgColor indexed="64"/>
      </patternFill>
    </fill>
    <fill>
      <patternFill patternType="solid">
        <fgColor rgb="FFFFFFCC"/>
        <bgColor indexed="64"/>
      </patternFill>
    </fill>
    <fill>
      <patternFill patternType="solid">
        <fgColor theme="0"/>
        <bgColor indexed="64"/>
      </patternFill>
    </fill>
    <fill>
      <patternFill patternType="solid">
        <fgColor theme="8" tint="0.79998168889431442"/>
        <bgColor indexed="64"/>
      </patternFill>
    </fill>
    <fill>
      <patternFill patternType="solid">
        <fgColor theme="1" tint="4.9989318521683403E-2"/>
        <bgColor indexed="64"/>
      </patternFill>
    </fill>
    <fill>
      <patternFill patternType="solid">
        <fgColor theme="6" tint="0.39997558519241921"/>
        <bgColor indexed="64"/>
      </patternFill>
    </fill>
    <fill>
      <patternFill patternType="solid">
        <fgColor rgb="FFFF0000"/>
        <bgColor indexed="64"/>
      </patternFill>
    </fill>
    <fill>
      <patternFill patternType="solid">
        <fgColor rgb="FFFFC0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
      <patternFill patternType="solid">
        <fgColor rgb="FF002060"/>
        <bgColor indexed="64"/>
      </patternFill>
    </fill>
  </fills>
  <borders count="209">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bottom style="hair">
        <color indexed="64"/>
      </bottom>
      <diagonal/>
    </border>
    <border>
      <left style="hair">
        <color indexed="64"/>
      </left>
      <right style="thin">
        <color indexed="64"/>
      </right>
      <top style="hair">
        <color indexed="64"/>
      </top>
      <bottom/>
      <diagonal/>
    </border>
    <border>
      <left style="thin">
        <color indexed="64"/>
      </left>
      <right/>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diagonalUp="1">
      <left style="hair">
        <color indexed="64"/>
      </left>
      <right style="hair">
        <color indexed="64"/>
      </right>
      <top style="hair">
        <color indexed="64"/>
      </top>
      <bottom style="hair">
        <color indexed="64"/>
      </bottom>
      <diagonal style="hair">
        <color indexed="64"/>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style="hair">
        <color indexed="64"/>
      </bottom>
      <diagonal/>
    </border>
    <border diagonalUp="1">
      <left style="hair">
        <color indexed="64"/>
      </left>
      <right style="hair">
        <color indexed="64"/>
      </right>
      <top style="medium">
        <color indexed="64"/>
      </top>
      <bottom style="hair">
        <color indexed="64"/>
      </bottom>
      <diagonal style="hair">
        <color indexed="64"/>
      </diagonal>
    </border>
    <border>
      <left style="hair">
        <color indexed="64"/>
      </left>
      <right style="medium">
        <color indexed="64"/>
      </right>
      <top style="medium">
        <color indexed="64"/>
      </top>
      <bottom style="hair">
        <color indexed="64"/>
      </bottom>
      <diagonal/>
    </border>
    <border>
      <left style="medium">
        <color indexed="64"/>
      </left>
      <right style="hair">
        <color indexed="64"/>
      </right>
      <top/>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hair">
        <color indexed="64"/>
      </top>
      <bottom/>
      <diagonal/>
    </border>
    <border>
      <left style="thin">
        <color indexed="64"/>
      </left>
      <right style="thin">
        <color indexed="64"/>
      </right>
      <top style="thin">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hair">
        <color indexed="64"/>
      </right>
      <top style="medium">
        <color indexed="64"/>
      </top>
      <bottom style="medium">
        <color indexed="64"/>
      </bottom>
      <diagonal/>
    </border>
    <border>
      <left style="hair">
        <color indexed="64"/>
      </left>
      <right style="hair">
        <color indexed="64"/>
      </right>
      <top style="medium">
        <color indexed="64"/>
      </top>
      <bottom/>
      <diagonal/>
    </border>
    <border>
      <left style="hair">
        <color indexed="64"/>
      </left>
      <right style="medium">
        <color indexed="64"/>
      </right>
      <top style="double">
        <color indexed="64"/>
      </top>
      <bottom style="medium">
        <color indexed="64"/>
      </bottom>
      <diagonal/>
    </border>
    <border diagonalUp="1">
      <left style="hair">
        <color indexed="64"/>
      </left>
      <right style="hair">
        <color indexed="64"/>
      </right>
      <top style="hair">
        <color indexed="64"/>
      </top>
      <bottom/>
      <diagonal style="hair">
        <color indexed="64"/>
      </diagonal>
    </border>
    <border>
      <left style="hair">
        <color indexed="64"/>
      </left>
      <right style="medium">
        <color indexed="64"/>
      </right>
      <top style="hair">
        <color indexed="64"/>
      </top>
      <bottom/>
      <diagonal/>
    </border>
    <border diagonalUp="1">
      <left style="hair">
        <color indexed="64"/>
      </left>
      <right style="hair">
        <color indexed="64"/>
      </right>
      <top style="double">
        <color indexed="64"/>
      </top>
      <bottom style="medium">
        <color indexed="64"/>
      </bottom>
      <diagonal style="hair">
        <color indexed="64"/>
      </diagonal>
    </border>
    <border>
      <left/>
      <right style="hair">
        <color indexed="64"/>
      </right>
      <top style="double">
        <color indexed="64"/>
      </top>
      <bottom style="medium">
        <color indexed="64"/>
      </bottom>
      <diagonal/>
    </border>
    <border diagonalUp="1">
      <left style="hair">
        <color indexed="64"/>
      </left>
      <right style="hair">
        <color indexed="64"/>
      </right>
      <top/>
      <bottom style="hair">
        <color indexed="64"/>
      </bottom>
      <diagonal style="hair">
        <color indexed="64"/>
      </diagonal>
    </border>
    <border>
      <left style="hair">
        <color indexed="64"/>
      </left>
      <right style="medium">
        <color indexed="64"/>
      </right>
      <top/>
      <bottom style="hair">
        <color indexed="64"/>
      </bottom>
      <diagonal/>
    </border>
    <border>
      <left style="hair">
        <color indexed="64"/>
      </left>
      <right style="hair">
        <color indexed="64"/>
      </right>
      <top style="hair">
        <color indexed="64"/>
      </top>
      <bottom style="double">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hair">
        <color indexed="64"/>
      </top>
      <bottom style="double">
        <color indexed="64"/>
      </bottom>
      <diagonal/>
    </border>
    <border>
      <left style="hair">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right style="thin">
        <color indexed="64"/>
      </right>
      <top style="hair">
        <color indexed="64"/>
      </top>
      <bottom style="double">
        <color indexed="64"/>
      </bottom>
      <diagonal/>
    </border>
    <border>
      <left style="hair">
        <color indexed="64"/>
      </left>
      <right/>
      <top style="hair">
        <color indexed="64"/>
      </top>
      <bottom style="double">
        <color indexed="64"/>
      </bottom>
      <diagonal/>
    </border>
    <border>
      <left style="hair">
        <color indexed="64"/>
      </left>
      <right/>
      <top style="double">
        <color indexed="64"/>
      </top>
      <bottom style="thin">
        <color indexed="64"/>
      </bottom>
      <diagonal/>
    </border>
    <border>
      <left/>
      <right style="hair">
        <color indexed="64"/>
      </right>
      <top/>
      <bottom/>
      <diagonal/>
    </border>
    <border>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thin">
        <color indexed="64"/>
      </top>
      <bottom style="double">
        <color indexed="64"/>
      </bottom>
      <diagonal/>
    </border>
    <border>
      <left style="hair">
        <color indexed="64"/>
      </left>
      <right style="hair">
        <color indexed="64"/>
      </right>
      <top style="medium">
        <color indexed="64"/>
      </top>
      <bottom style="thin">
        <color indexed="64"/>
      </bottom>
      <diagonal/>
    </border>
    <border>
      <left/>
      <right/>
      <top style="double">
        <color indexed="64"/>
      </top>
      <bottom style="medium">
        <color indexed="64"/>
      </bottom>
      <diagonal/>
    </border>
    <border>
      <left/>
      <right style="hair">
        <color indexed="64"/>
      </right>
      <top style="medium">
        <color indexed="64"/>
      </top>
      <bottom style="hair">
        <color indexed="64"/>
      </bottom>
      <diagonal/>
    </border>
    <border>
      <left style="hair">
        <color indexed="64"/>
      </left>
      <right/>
      <top style="double">
        <color indexed="64"/>
      </top>
      <bottom/>
      <diagonal/>
    </border>
    <border>
      <left/>
      <right/>
      <top style="double">
        <color indexed="64"/>
      </top>
      <bottom/>
      <diagonal/>
    </border>
    <border diagonalUp="1">
      <left style="hair">
        <color indexed="64"/>
      </left>
      <right style="hair">
        <color indexed="64"/>
      </right>
      <top/>
      <bottom style="medium">
        <color indexed="64"/>
      </bottom>
      <diagonal style="hair">
        <color indexed="64"/>
      </diagonal>
    </border>
    <border>
      <left style="hair">
        <color indexed="64"/>
      </left>
      <right style="medium">
        <color indexed="64"/>
      </right>
      <top/>
      <bottom style="medium">
        <color indexed="64"/>
      </bottom>
      <diagonal/>
    </border>
    <border>
      <left/>
      <right style="hair">
        <color indexed="64"/>
      </right>
      <top style="hair">
        <color indexed="64"/>
      </top>
      <bottom style="double">
        <color indexed="64"/>
      </bottom>
      <diagonal/>
    </border>
    <border diagonalUp="1">
      <left style="hair">
        <color indexed="64"/>
      </left>
      <right style="hair">
        <color indexed="64"/>
      </right>
      <top style="hair">
        <color indexed="64"/>
      </top>
      <bottom style="double">
        <color indexed="64"/>
      </bottom>
      <diagonal style="hair">
        <color indexed="64"/>
      </diagonal>
    </border>
    <border>
      <left style="hair">
        <color indexed="64"/>
      </left>
      <right style="medium">
        <color indexed="64"/>
      </right>
      <top style="hair">
        <color indexed="64"/>
      </top>
      <bottom style="double">
        <color indexed="64"/>
      </bottom>
      <diagonal/>
    </border>
    <border>
      <left/>
      <right/>
      <top style="medium">
        <color indexed="64"/>
      </top>
      <bottom style="hair">
        <color indexed="64"/>
      </bottom>
      <diagonal/>
    </border>
    <border>
      <left/>
      <right/>
      <top style="hair">
        <color indexed="64"/>
      </top>
      <bottom style="double">
        <color indexed="64"/>
      </bottom>
      <diagonal/>
    </border>
    <border>
      <left/>
      <right/>
      <top/>
      <bottom style="hair">
        <color indexed="64"/>
      </bottom>
      <diagonal/>
    </border>
    <border>
      <left/>
      <right/>
      <top style="hair">
        <color indexed="64"/>
      </top>
      <bottom/>
      <diagonal/>
    </border>
    <border>
      <left style="thin">
        <color indexed="64"/>
      </left>
      <right/>
      <top style="hair">
        <color indexed="64"/>
      </top>
      <bottom/>
      <diagonal/>
    </border>
    <border>
      <left style="thin">
        <color indexed="64"/>
      </left>
      <right style="hair">
        <color indexed="64"/>
      </right>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left/>
      <right style="hair">
        <color indexed="64"/>
      </right>
      <top/>
      <bottom style="thin">
        <color indexed="64"/>
      </bottom>
      <diagonal/>
    </border>
    <border>
      <left style="hair">
        <color indexed="64"/>
      </left>
      <right/>
      <top style="medium">
        <color indexed="64"/>
      </top>
      <bottom style="medium">
        <color indexed="64"/>
      </bottom>
      <diagonal/>
    </border>
    <border>
      <left/>
      <right/>
      <top style="medium">
        <color indexed="64"/>
      </top>
      <bottom style="medium">
        <color indexed="64"/>
      </bottom>
      <diagonal/>
    </border>
    <border>
      <left style="hair">
        <color indexed="64"/>
      </left>
      <right/>
      <top style="medium">
        <color indexed="64"/>
      </top>
      <bottom style="hair">
        <color indexed="64"/>
      </bottom>
      <diagonal/>
    </border>
    <border>
      <left style="hair">
        <color indexed="64"/>
      </left>
      <right/>
      <top style="double">
        <color indexed="64"/>
      </top>
      <bottom style="medium">
        <color indexed="64"/>
      </bottom>
      <diagonal/>
    </border>
    <border>
      <left style="thin">
        <color indexed="64"/>
      </left>
      <right style="thin">
        <color indexed="64"/>
      </right>
      <top style="hair">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ck">
        <color rgb="FFFFFF00"/>
      </left>
      <right/>
      <top style="thick">
        <color rgb="FFFFFF00"/>
      </top>
      <bottom/>
      <diagonal/>
    </border>
    <border>
      <left/>
      <right/>
      <top style="thick">
        <color rgb="FFFFFF00"/>
      </top>
      <bottom/>
      <diagonal/>
    </border>
    <border>
      <left/>
      <right style="thick">
        <color rgb="FFFFFF00"/>
      </right>
      <top style="thick">
        <color rgb="FFFFFF00"/>
      </top>
      <bottom/>
      <diagonal/>
    </border>
    <border>
      <left style="thick">
        <color rgb="FFFFFF00"/>
      </left>
      <right/>
      <top/>
      <bottom/>
      <diagonal/>
    </border>
    <border>
      <left/>
      <right style="thick">
        <color rgb="FFFFFF00"/>
      </right>
      <top/>
      <bottom/>
      <diagonal/>
    </border>
    <border>
      <left style="thick">
        <color rgb="FFFFFF00"/>
      </left>
      <right/>
      <top/>
      <bottom style="thick">
        <color rgb="FFFFFF00"/>
      </bottom>
      <diagonal/>
    </border>
    <border>
      <left/>
      <right/>
      <top style="thin">
        <color indexed="64"/>
      </top>
      <bottom style="thick">
        <color rgb="FFFFFF00"/>
      </bottom>
      <diagonal/>
    </border>
    <border>
      <left/>
      <right/>
      <top/>
      <bottom style="thick">
        <color rgb="FFFFFF00"/>
      </bottom>
      <diagonal/>
    </border>
    <border>
      <left/>
      <right style="thick">
        <color rgb="FFFFFF00"/>
      </right>
      <top/>
      <bottom style="thick">
        <color rgb="FFFFFF00"/>
      </bottom>
      <diagonal/>
    </border>
    <border>
      <left/>
      <right style="hair">
        <color indexed="64"/>
      </right>
      <top style="hair">
        <color indexed="64"/>
      </top>
      <bottom/>
      <diagonal/>
    </border>
    <border>
      <left style="hair">
        <color indexed="64"/>
      </left>
      <right/>
      <top style="hair">
        <color indexed="64"/>
      </top>
      <bottom style="medium">
        <color indexed="64"/>
      </bottom>
      <diagonal/>
    </border>
    <border diagonalUp="1">
      <left style="hair">
        <color indexed="64"/>
      </left>
      <right style="hair">
        <color indexed="64"/>
      </right>
      <top style="hair">
        <color indexed="64"/>
      </top>
      <bottom style="medium">
        <color indexed="64"/>
      </bottom>
      <diagonal style="hair">
        <color indexed="64"/>
      </diagonal>
    </border>
    <border>
      <left style="hair">
        <color indexed="64"/>
      </left>
      <right style="medium">
        <color indexed="64"/>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hair">
        <color indexed="64"/>
      </top>
      <bottom style="medium">
        <color indexed="64"/>
      </bottom>
      <diagonal/>
    </border>
    <border>
      <left style="medium">
        <color indexed="64"/>
      </left>
      <right style="thin">
        <color indexed="64"/>
      </right>
      <top/>
      <bottom style="hair">
        <color indexed="64"/>
      </bottom>
      <diagonal/>
    </border>
    <border>
      <left/>
      <right style="medium">
        <color indexed="64"/>
      </right>
      <top style="medium">
        <color indexed="64"/>
      </top>
      <bottom style="thin">
        <color indexed="64"/>
      </bottom>
      <diagonal/>
    </border>
    <border>
      <left style="medium">
        <color indexed="64"/>
      </left>
      <right style="hair">
        <color indexed="64"/>
      </right>
      <top style="hair">
        <color indexed="64"/>
      </top>
      <bottom style="medium">
        <color indexed="64"/>
      </bottom>
      <diagonal/>
    </border>
    <border>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hair">
        <color indexed="64"/>
      </right>
      <top/>
      <bottom style="hair">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hair">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hair">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diagonalUp="1">
      <left style="medium">
        <color indexed="64"/>
      </left>
      <right style="thin">
        <color indexed="64"/>
      </right>
      <top style="medium">
        <color indexed="64"/>
      </top>
      <bottom style="thin">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diagonalUp="1">
      <left style="thin">
        <color indexed="64"/>
      </left>
      <right style="medium">
        <color indexed="64"/>
      </right>
      <top style="medium">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s>
  <cellStyleXfs count="23">
    <xf numFmtId="0" fontId="0" fillId="0" borderId="0">
      <alignment horizontal="center" vertical="center"/>
    </xf>
    <xf numFmtId="0" fontId="4" fillId="0" borderId="0">
      <alignment vertical="center"/>
    </xf>
    <xf numFmtId="0" fontId="1" fillId="0" borderId="0">
      <alignment vertical="center"/>
    </xf>
    <xf numFmtId="38" fontId="12" fillId="0" borderId="0" applyFont="0" applyFill="0" applyBorder="0" applyAlignment="0" applyProtection="0">
      <alignment vertical="center"/>
    </xf>
    <xf numFmtId="0" fontId="14" fillId="0" borderId="0"/>
    <xf numFmtId="0" fontId="15" fillId="0" borderId="0" applyNumberFormat="0" applyFill="0" applyBorder="0" applyAlignment="0" applyProtection="0">
      <alignment horizontal="center" vertical="center"/>
    </xf>
    <xf numFmtId="0" fontId="4" fillId="0" borderId="0">
      <alignment vertical="center"/>
    </xf>
    <xf numFmtId="0" fontId="27" fillId="0" borderId="0"/>
    <xf numFmtId="38" fontId="27" fillId="0" borderId="0" applyFont="0" applyFill="0" applyBorder="0" applyAlignment="0" applyProtection="0"/>
    <xf numFmtId="0" fontId="26" fillId="0" borderId="0">
      <alignment vertical="center"/>
    </xf>
    <xf numFmtId="0" fontId="4" fillId="0" borderId="0"/>
    <xf numFmtId="38" fontId="4" fillId="0" borderId="0" applyFont="0" applyFill="0" applyBorder="0" applyAlignment="0" applyProtection="0"/>
    <xf numFmtId="38" fontId="14" fillId="0" borderId="0" applyFont="0" applyFill="0" applyBorder="0" applyAlignment="0" applyProtection="0">
      <alignment vertical="center"/>
    </xf>
    <xf numFmtId="0" fontId="28" fillId="0" borderId="0" applyNumberFormat="0" applyFill="0" applyBorder="0" applyAlignment="0" applyProtection="0"/>
    <xf numFmtId="0" fontId="4" fillId="0" borderId="0">
      <alignment vertical="center"/>
    </xf>
    <xf numFmtId="6" fontId="14" fillId="0" borderId="0" applyFont="0" applyFill="0" applyBorder="0" applyAlignment="0" applyProtection="0">
      <alignment vertical="center"/>
    </xf>
    <xf numFmtId="0" fontId="29" fillId="0" borderId="0" applyNumberFormat="0" applyFill="0" applyBorder="0" applyAlignment="0" applyProtection="0">
      <alignment vertical="top"/>
      <protection locked="0"/>
    </xf>
    <xf numFmtId="38" fontId="4" fillId="0" borderId="0" applyBorder="0" applyProtection="0"/>
    <xf numFmtId="0" fontId="30" fillId="0" borderId="0">
      <alignment vertical="center"/>
    </xf>
    <xf numFmtId="0" fontId="30" fillId="0" borderId="0">
      <alignment vertical="center"/>
    </xf>
    <xf numFmtId="6" fontId="14" fillId="0" borderId="0" applyFont="0" applyFill="0" applyBorder="0" applyAlignment="0" applyProtection="0">
      <alignment vertical="center"/>
    </xf>
    <xf numFmtId="6" fontId="14" fillId="0" borderId="0" applyFont="0" applyFill="0" applyBorder="0" applyAlignment="0" applyProtection="0">
      <alignment vertical="center"/>
    </xf>
    <xf numFmtId="6" fontId="14" fillId="0" borderId="0" applyFont="0" applyFill="0" applyBorder="0" applyAlignment="0" applyProtection="0">
      <alignment vertical="center"/>
    </xf>
  </cellStyleXfs>
  <cellXfs count="905">
    <xf numFmtId="0" fontId="0" fillId="0" borderId="0" xfId="0">
      <alignment horizontal="center" vertical="center"/>
    </xf>
    <xf numFmtId="0" fontId="6" fillId="0" borderId="0" xfId="1" applyFont="1">
      <alignment vertical="center"/>
    </xf>
    <xf numFmtId="0" fontId="6" fillId="0" borderId="0" xfId="1" applyFont="1" applyAlignment="1">
      <alignment vertical="center" textRotation="255" shrinkToFit="1"/>
    </xf>
    <xf numFmtId="0" fontId="10" fillId="0" borderId="0" xfId="1" applyFont="1">
      <alignment vertical="center"/>
    </xf>
    <xf numFmtId="0" fontId="6" fillId="0" borderId="0" xfId="1" applyFont="1" applyAlignment="1">
      <alignment horizontal="center" vertical="center" shrinkToFit="1"/>
    </xf>
    <xf numFmtId="0" fontId="9" fillId="0" borderId="0" xfId="0" applyFont="1">
      <alignment horizontal="center" vertical="center"/>
    </xf>
    <xf numFmtId="0" fontId="7" fillId="0" borderId="0" xfId="0" applyFont="1" applyAlignment="1">
      <alignment horizontal="left" vertical="center"/>
    </xf>
    <xf numFmtId="0" fontId="6" fillId="0" borderId="0" xfId="0" applyFont="1" applyAlignment="1">
      <alignment horizontal="left" vertical="center"/>
    </xf>
    <xf numFmtId="0" fontId="7" fillId="0" borderId="0" xfId="0" applyFont="1">
      <alignment horizontal="center" vertical="center"/>
    </xf>
    <xf numFmtId="0" fontId="6" fillId="0" borderId="0" xfId="0" applyFont="1">
      <alignment horizontal="center" vertical="center"/>
    </xf>
    <xf numFmtId="0" fontId="6" fillId="0" borderId="0" xfId="0" applyFont="1" applyAlignment="1">
      <alignment horizontal="left" vertical="center" shrinkToFit="1"/>
    </xf>
    <xf numFmtId="0" fontId="6" fillId="0" borderId="0" xfId="0" applyFont="1" applyAlignment="1">
      <alignment vertical="center"/>
    </xf>
    <xf numFmtId="0" fontId="6" fillId="0" borderId="0" xfId="0" applyFont="1" applyAlignment="1">
      <alignment horizontal="center" vertical="center" wrapText="1"/>
    </xf>
    <xf numFmtId="0" fontId="6" fillId="0" borderId="0" xfId="0" applyFont="1" applyAlignment="1">
      <alignment vertical="top"/>
    </xf>
    <xf numFmtId="0" fontId="9" fillId="0" borderId="0" xfId="0" applyFont="1" applyAlignment="1">
      <alignment horizontal="center" vertical="center" shrinkToFit="1"/>
    </xf>
    <xf numFmtId="0" fontId="6" fillId="0" borderId="24" xfId="0" applyFont="1" applyBorder="1">
      <alignment horizontal="center" vertical="center"/>
    </xf>
    <xf numFmtId="0" fontId="2" fillId="0" borderId="0" xfId="0" applyFont="1" applyAlignment="1">
      <alignment horizontal="left" vertical="center"/>
    </xf>
    <xf numFmtId="0" fontId="13" fillId="0" borderId="0" xfId="0" applyFont="1" applyAlignment="1">
      <alignment horizontal="left" vertical="center"/>
    </xf>
    <xf numFmtId="181" fontId="6" fillId="0" borderId="0" xfId="3" applyNumberFormat="1" applyFont="1" applyFill="1" applyBorder="1" applyAlignment="1" applyProtection="1">
      <alignment horizontal="right" vertical="center"/>
    </xf>
    <xf numFmtId="0" fontId="6" fillId="0" borderId="0" xfId="0" applyFont="1" applyAlignment="1">
      <alignment horizontal="right" vertical="center"/>
    </xf>
    <xf numFmtId="0" fontId="18" fillId="0" borderId="0" xfId="0" applyFont="1">
      <alignment horizontal="center" vertical="center"/>
    </xf>
    <xf numFmtId="0" fontId="2" fillId="0" borderId="14" xfId="0" applyFont="1" applyBorder="1" applyAlignment="1">
      <alignment horizontal="distributed" vertical="center" wrapText="1" justifyLastLine="1"/>
    </xf>
    <xf numFmtId="0" fontId="2" fillId="0" borderId="15" xfId="0" applyFont="1" applyBorder="1" applyAlignment="1">
      <alignment horizontal="distributed" vertical="center" wrapText="1" justifyLastLine="1"/>
    </xf>
    <xf numFmtId="49" fontId="8" fillId="0" borderId="0" xfId="4" applyNumberFormat="1" applyFont="1"/>
    <xf numFmtId="49" fontId="7" fillId="0" borderId="0" xfId="4" applyNumberFormat="1" applyFont="1"/>
    <xf numFmtId="0" fontId="6" fillId="0" borderId="0" xfId="0" applyFont="1" applyAlignment="1">
      <alignment horizontal="left" vertical="center" indent="1" shrinkToFit="1"/>
    </xf>
    <xf numFmtId="0" fontId="7" fillId="0" borderId="0" xfId="0" applyFont="1" applyAlignment="1">
      <alignment horizontal="left" vertical="top"/>
    </xf>
    <xf numFmtId="0" fontId="19" fillId="0" borderId="0" xfId="5" applyFont="1" applyFill="1" applyBorder="1" applyAlignment="1" applyProtection="1">
      <alignment horizontal="left" vertical="top"/>
    </xf>
    <xf numFmtId="0" fontId="7" fillId="0" borderId="0" xfId="6" applyFont="1">
      <alignment vertical="center"/>
    </xf>
    <xf numFmtId="0" fontId="7" fillId="0" borderId="0" xfId="6" applyFont="1" applyAlignment="1">
      <alignment horizontal="center" vertical="center" wrapText="1"/>
    </xf>
    <xf numFmtId="0" fontId="7" fillId="0" borderId="0" xfId="6" applyFont="1" applyAlignment="1">
      <alignment horizontal="left" vertical="center"/>
    </xf>
    <xf numFmtId="0" fontId="7" fillId="0" borderId="0" xfId="6" applyFont="1" applyAlignment="1">
      <alignment horizontal="left" vertical="distributed" wrapText="1"/>
    </xf>
    <xf numFmtId="0" fontId="7" fillId="0" borderId="0" xfId="6" applyFont="1" applyAlignment="1">
      <alignment horizontal="right" vertical="center"/>
    </xf>
    <xf numFmtId="0" fontId="10" fillId="0" borderId="0" xfId="0" applyFont="1" applyAlignment="1">
      <alignment vertical="center"/>
    </xf>
    <xf numFmtId="0" fontId="10" fillId="0" borderId="0" xfId="0" applyFont="1" applyAlignment="1">
      <alignment horizontal="right"/>
    </xf>
    <xf numFmtId="0" fontId="10" fillId="0" borderId="0" xfId="0" applyFont="1" applyAlignment="1">
      <alignment horizontal="right" vertical="center"/>
    </xf>
    <xf numFmtId="0" fontId="9" fillId="0" borderId="30" xfId="0" applyFont="1" applyBorder="1">
      <alignment horizontal="center" vertical="center"/>
    </xf>
    <xf numFmtId="0" fontId="10" fillId="0" borderId="51" xfId="0" applyFont="1" applyBorder="1" applyAlignment="1">
      <alignment horizontal="distributed" vertical="center" wrapText="1" justifyLastLine="1"/>
    </xf>
    <xf numFmtId="0" fontId="10" fillId="0" borderId="64" xfId="0" applyFont="1" applyBorder="1" applyAlignment="1">
      <alignment horizontal="distributed" vertical="center" wrapText="1" justifyLastLine="1"/>
    </xf>
    <xf numFmtId="0" fontId="10" fillId="0" borderId="52" xfId="0" applyFont="1" applyBorder="1" applyAlignment="1">
      <alignment horizontal="distributed" vertical="center" wrapText="1" justifyLastLine="1"/>
    </xf>
    <xf numFmtId="0" fontId="10" fillId="0" borderId="53" xfId="0" applyFont="1" applyBorder="1" applyAlignment="1">
      <alignment horizontal="distributed" vertical="center" wrapText="1" justifyLastLine="1"/>
    </xf>
    <xf numFmtId="0" fontId="16" fillId="0" borderId="2" xfId="0" applyFont="1" applyBorder="1" applyAlignment="1">
      <alignment horizontal="center" vertical="center" wrapText="1"/>
    </xf>
    <xf numFmtId="0" fontId="16" fillId="0" borderId="0" xfId="0" applyFont="1" applyAlignment="1">
      <alignment horizontal="center" vertical="center" wrapText="1"/>
    </xf>
    <xf numFmtId="0" fontId="16" fillId="0" borderId="2" xfId="0" applyFont="1" applyBorder="1" applyAlignment="1">
      <alignment horizontal="left" vertical="center" shrinkToFit="1"/>
    </xf>
    <xf numFmtId="0" fontId="16" fillId="3" borderId="2" xfId="0" applyFont="1" applyFill="1" applyBorder="1" applyAlignment="1">
      <alignment horizontal="left" vertical="center" shrinkToFit="1"/>
    </xf>
    <xf numFmtId="38" fontId="16" fillId="0" borderId="2" xfId="3" applyFont="1" applyBorder="1" applyAlignment="1" applyProtection="1">
      <alignment horizontal="right" vertical="center" shrinkToFit="1"/>
    </xf>
    <xf numFmtId="0" fontId="16" fillId="0" borderId="2" xfId="0" applyFont="1" applyBorder="1" applyAlignment="1">
      <alignment horizontal="center" vertical="center" shrinkToFit="1"/>
    </xf>
    <xf numFmtId="0" fontId="16" fillId="0" borderId="0" xfId="0" applyFont="1">
      <alignment horizontal="center" vertical="center"/>
    </xf>
    <xf numFmtId="181" fontId="2" fillId="0" borderId="4" xfId="3" applyNumberFormat="1" applyFont="1" applyFill="1" applyBorder="1" applyAlignment="1" applyProtection="1">
      <alignment horizontal="right" vertical="center" shrinkToFit="1"/>
    </xf>
    <xf numFmtId="181" fontId="10" fillId="0" borderId="27" xfId="3" applyNumberFormat="1" applyFont="1" applyFill="1" applyBorder="1" applyAlignment="1" applyProtection="1">
      <alignment horizontal="right" vertical="center" shrinkToFit="1"/>
    </xf>
    <xf numFmtId="181" fontId="10" fillId="0" borderId="38" xfId="3" applyNumberFormat="1" applyFont="1" applyFill="1" applyBorder="1" applyAlignment="1" applyProtection="1">
      <alignment horizontal="right" vertical="center" shrinkToFit="1"/>
    </xf>
    <xf numFmtId="181" fontId="10" fillId="0" borderId="46" xfId="0" applyNumberFormat="1" applyFont="1" applyBorder="1" applyAlignment="1">
      <alignment vertical="center" wrapText="1"/>
    </xf>
    <xf numFmtId="181" fontId="10" fillId="0" borderId="43" xfId="0" applyNumberFormat="1" applyFont="1" applyBorder="1" applyAlignment="1">
      <alignment vertical="center" wrapText="1"/>
    </xf>
    <xf numFmtId="181" fontId="10" fillId="0" borderId="67" xfId="0" applyNumberFormat="1" applyFont="1" applyBorder="1" applyAlignment="1">
      <alignment vertical="center" wrapText="1"/>
    </xf>
    <xf numFmtId="181" fontId="10" fillId="0" borderId="71" xfId="0" applyNumberFormat="1" applyFont="1" applyBorder="1" applyAlignment="1">
      <alignment vertical="center" wrapText="1"/>
    </xf>
    <xf numFmtId="181" fontId="10" fillId="0" borderId="69" xfId="0" applyNumberFormat="1" applyFont="1" applyBorder="1" applyAlignment="1">
      <alignment vertical="center" wrapText="1"/>
    </xf>
    <xf numFmtId="0" fontId="6" fillId="0" borderId="0" xfId="0" applyFont="1" applyAlignment="1" applyProtection="1">
      <alignment horizontal="left" vertical="center" shrinkToFit="1"/>
      <protection locked="0"/>
    </xf>
    <xf numFmtId="181" fontId="10" fillId="0" borderId="96" xfId="0" applyNumberFormat="1" applyFont="1" applyBorder="1" applyAlignment="1">
      <alignment vertical="center" wrapText="1"/>
    </xf>
    <xf numFmtId="181" fontId="10" fillId="0" borderId="99" xfId="0" applyNumberFormat="1" applyFont="1" applyBorder="1" applyAlignment="1">
      <alignment vertical="center" wrapText="1"/>
    </xf>
    <xf numFmtId="0" fontId="9" fillId="0" borderId="22" xfId="0" applyFont="1" applyBorder="1">
      <alignment horizontal="center" vertical="center"/>
    </xf>
    <xf numFmtId="0" fontId="13" fillId="0" borderId="77" xfId="0" applyFont="1" applyBorder="1" applyAlignment="1">
      <alignment horizontal="center" vertical="center" wrapText="1"/>
    </xf>
    <xf numFmtId="0" fontId="6" fillId="0" borderId="0" xfId="0" applyFont="1" applyAlignment="1">
      <alignment horizontal="left" vertical="center" wrapText="1"/>
    </xf>
    <xf numFmtId="182" fontId="6" fillId="0" borderId="0" xfId="0" applyNumberFormat="1" applyFont="1" applyAlignment="1">
      <alignment horizontal="right" vertical="center" shrinkToFit="1"/>
    </xf>
    <xf numFmtId="0" fontId="8" fillId="0" borderId="14" xfId="0" applyFont="1" applyBorder="1" applyAlignment="1">
      <alignment horizontal="distributed" vertical="center" wrapText="1" justifyLastLine="1"/>
    </xf>
    <xf numFmtId="0" fontId="6" fillId="0" borderId="0" xfId="0" applyFont="1" applyProtection="1">
      <alignment horizontal="center" vertical="center"/>
      <protection locked="0"/>
    </xf>
    <xf numFmtId="38" fontId="6" fillId="0" borderId="0" xfId="3" applyFont="1" applyFill="1" applyAlignment="1" applyProtection="1">
      <alignment vertical="center"/>
    </xf>
    <xf numFmtId="38" fontId="6" fillId="0" borderId="0" xfId="3" applyFont="1" applyFill="1" applyBorder="1" applyAlignment="1" applyProtection="1">
      <alignment horizontal="distributed" vertical="center" shrinkToFit="1"/>
    </xf>
    <xf numFmtId="179" fontId="16" fillId="0" borderId="2" xfId="0" applyNumberFormat="1" applyFont="1" applyBorder="1" applyAlignment="1">
      <alignment horizontal="left" vertical="center" shrinkToFit="1"/>
    </xf>
    <xf numFmtId="0" fontId="6" fillId="0" borderId="0" xfId="0" applyFont="1" applyAlignment="1">
      <alignment horizontal="center" vertical="center" shrinkToFit="1"/>
    </xf>
    <xf numFmtId="0" fontId="8" fillId="0" borderId="0" xfId="0" applyFont="1" applyAlignment="1">
      <alignment horizontal="right" vertical="center"/>
    </xf>
    <xf numFmtId="181" fontId="6" fillId="0" borderId="0" xfId="3" applyNumberFormat="1" applyFont="1" applyFill="1" applyBorder="1" applyAlignment="1" applyProtection="1">
      <alignment horizontal="right" vertical="center" shrinkToFit="1"/>
    </xf>
    <xf numFmtId="38" fontId="6" fillId="0" borderId="0" xfId="3" applyFont="1" applyFill="1" applyBorder="1" applyAlignment="1" applyProtection="1">
      <alignment horizontal="right" vertical="center" shrinkToFit="1"/>
    </xf>
    <xf numFmtId="0" fontId="6" fillId="0" borderId="2" xfId="1" applyFont="1" applyBorder="1">
      <alignment vertical="center"/>
    </xf>
    <xf numFmtId="0" fontId="21" fillId="0" borderId="0" xfId="0" applyFont="1" applyAlignment="1">
      <alignment horizontal="right" vertical="center"/>
    </xf>
    <xf numFmtId="0" fontId="21" fillId="0" borderId="0" xfId="0" applyFont="1" applyAlignment="1">
      <alignment horizontal="left" vertical="center"/>
    </xf>
    <xf numFmtId="0" fontId="21" fillId="0" borderId="0" xfId="0" applyFont="1">
      <alignment horizontal="center" vertical="center"/>
    </xf>
    <xf numFmtId="0" fontId="24" fillId="0" borderId="0" xfId="0" applyFont="1" applyAlignment="1">
      <alignment horizontal="right" vertical="center"/>
    </xf>
    <xf numFmtId="0" fontId="24" fillId="0" borderId="0" xfId="0" applyFont="1" applyAlignment="1">
      <alignment horizontal="left" vertical="center"/>
    </xf>
    <xf numFmtId="0" fontId="24" fillId="0" borderId="0" xfId="0" applyFont="1">
      <alignment horizontal="center" vertical="center"/>
    </xf>
    <xf numFmtId="0" fontId="21" fillId="0" borderId="0" xfId="0" applyFont="1" applyAlignment="1">
      <alignment horizontal="left" vertical="center" wrapText="1"/>
    </xf>
    <xf numFmtId="0" fontId="25" fillId="0" borderId="0" xfId="0" applyFont="1" applyAlignment="1">
      <alignment horizontal="left" vertical="center"/>
    </xf>
    <xf numFmtId="0" fontId="21" fillId="0" borderId="1" xfId="0" applyFont="1" applyBorder="1" applyAlignment="1">
      <alignment horizontal="left" vertical="center"/>
    </xf>
    <xf numFmtId="0" fontId="21" fillId="0" borderId="61" xfId="0" applyFont="1" applyBorder="1" applyAlignment="1">
      <alignment horizontal="left" vertical="center"/>
    </xf>
    <xf numFmtId="0" fontId="21" fillId="0" borderId="25" xfId="0" applyFont="1" applyBorder="1" applyAlignment="1">
      <alignment horizontal="left" vertical="center"/>
    </xf>
    <xf numFmtId="0" fontId="6" fillId="0" borderId="0" xfId="0" applyFont="1" applyAlignment="1" applyProtection="1">
      <alignment vertical="center" shrinkToFit="1"/>
      <protection locked="0"/>
    </xf>
    <xf numFmtId="180" fontId="10" fillId="0" borderId="2" xfId="1" applyNumberFormat="1" applyFont="1" applyBorder="1" applyAlignment="1">
      <alignment horizontal="center" vertical="center" shrinkToFit="1"/>
    </xf>
    <xf numFmtId="0" fontId="6" fillId="0" borderId="64" xfId="0" applyFont="1" applyBorder="1" applyAlignment="1">
      <alignment horizontal="distributed" vertical="center" justifyLastLine="1"/>
    </xf>
    <xf numFmtId="0" fontId="6" fillId="0" borderId="0" xfId="0" applyFont="1" applyAlignment="1">
      <alignment vertical="center" shrinkToFit="1"/>
    </xf>
    <xf numFmtId="0" fontId="6" fillId="0" borderId="0" xfId="0" applyFont="1" applyAlignment="1">
      <alignment vertical="center" wrapText="1"/>
    </xf>
    <xf numFmtId="184" fontId="6" fillId="0" borderId="0" xfId="0" applyNumberFormat="1" applyFont="1" applyAlignment="1">
      <alignment vertical="center" shrinkToFit="1"/>
    </xf>
    <xf numFmtId="184" fontId="6" fillId="0" borderId="0" xfId="0" applyNumberFormat="1" applyFont="1" applyAlignment="1">
      <alignment vertical="center" wrapText="1" shrinkToFit="1"/>
    </xf>
    <xf numFmtId="0" fontId="6" fillId="2" borderId="23" xfId="0" applyFont="1" applyFill="1" applyBorder="1" applyAlignment="1">
      <alignment horizontal="center" vertical="center" shrinkToFit="1"/>
    </xf>
    <xf numFmtId="0" fontId="6" fillId="2" borderId="35" xfId="0" applyFont="1" applyFill="1" applyBorder="1" applyAlignment="1">
      <alignment horizontal="center" vertical="center" shrinkToFit="1"/>
    </xf>
    <xf numFmtId="0" fontId="6" fillId="2" borderId="106" xfId="0" applyFont="1" applyFill="1" applyBorder="1" applyAlignment="1">
      <alignment horizontal="center" vertical="center" shrinkToFit="1"/>
    </xf>
    <xf numFmtId="184" fontId="6" fillId="0" borderId="0" xfId="0" applyNumberFormat="1" applyFont="1" applyAlignment="1">
      <alignment horizontal="right" vertical="center"/>
    </xf>
    <xf numFmtId="186" fontId="10" fillId="0" borderId="0" xfId="0" applyNumberFormat="1" applyFont="1" applyAlignment="1">
      <alignment horizontal="left" vertical="center"/>
    </xf>
    <xf numFmtId="184" fontId="10" fillId="0" borderId="0" xfId="0" applyNumberFormat="1" applyFont="1" applyAlignment="1">
      <alignment horizontal="center" vertical="center" shrinkToFit="1"/>
    </xf>
    <xf numFmtId="0" fontId="6" fillId="0" borderId="3" xfId="0" applyFont="1" applyBorder="1">
      <alignment horizontal="center" vertical="center"/>
    </xf>
    <xf numFmtId="0" fontId="31" fillId="0" borderId="0" xfId="2" applyFont="1">
      <alignment vertical="center"/>
    </xf>
    <xf numFmtId="0" fontId="31" fillId="0" borderId="0" xfId="6" applyFont="1">
      <alignment vertical="center"/>
    </xf>
    <xf numFmtId="0" fontId="32" fillId="0" borderId="2" xfId="2" applyFont="1" applyBorder="1" applyAlignment="1">
      <alignment horizontal="center" vertical="center" wrapText="1"/>
    </xf>
    <xf numFmtId="0" fontId="23" fillId="0" borderId="2" xfId="2" applyFont="1" applyBorder="1" applyAlignment="1">
      <alignment horizontal="left" vertical="center" wrapText="1"/>
    </xf>
    <xf numFmtId="0" fontId="32" fillId="0" borderId="2" xfId="2" applyFont="1" applyBorder="1" applyAlignment="1">
      <alignment horizontal="left" vertical="center" wrapText="1"/>
    </xf>
    <xf numFmtId="0" fontId="31" fillId="0" borderId="0" xfId="6" applyFont="1" applyAlignment="1">
      <alignment vertical="center" wrapText="1"/>
    </xf>
    <xf numFmtId="0" fontId="31" fillId="0" borderId="0" xfId="2" applyFont="1" applyAlignment="1">
      <alignment vertical="center" wrapText="1"/>
    </xf>
    <xf numFmtId="0" fontId="31" fillId="0" borderId="0" xfId="6" applyFont="1" applyAlignment="1">
      <alignment horizontal="center" vertical="center" wrapText="1"/>
    </xf>
    <xf numFmtId="0" fontId="31" fillId="0" borderId="0" xfId="2" applyFont="1" applyAlignment="1">
      <alignment horizontal="center" vertical="center" wrapText="1"/>
    </xf>
    <xf numFmtId="0" fontId="33" fillId="0" borderId="0" xfId="6" applyFont="1">
      <alignment vertical="center"/>
    </xf>
    <xf numFmtId="0" fontId="33" fillId="0" borderId="0" xfId="6" applyFont="1" applyAlignment="1">
      <alignment vertical="center" wrapText="1"/>
    </xf>
    <xf numFmtId="0" fontId="33" fillId="0" borderId="0" xfId="6" applyFont="1" applyAlignment="1">
      <alignment horizontal="center" vertical="center" wrapText="1"/>
    </xf>
    <xf numFmtId="49" fontId="32" fillId="0" borderId="2" xfId="2" applyNumberFormat="1" applyFont="1" applyBorder="1" applyAlignment="1">
      <alignment horizontal="center" vertical="center" wrapText="1"/>
    </xf>
    <xf numFmtId="0" fontId="33" fillId="0" borderId="21" xfId="2" applyFont="1" applyBorder="1" applyAlignment="1">
      <alignment horizontal="left" vertical="center" wrapText="1"/>
    </xf>
    <xf numFmtId="0" fontId="32" fillId="0" borderId="31" xfId="2" applyFont="1" applyBorder="1" applyAlignment="1">
      <alignment horizontal="center" vertical="center" wrapText="1"/>
    </xf>
    <xf numFmtId="0" fontId="36" fillId="0" borderId="0" xfId="2" applyFont="1">
      <alignment vertical="center"/>
    </xf>
    <xf numFmtId="0" fontId="33" fillId="0" borderId="0" xfId="2" applyFont="1">
      <alignment vertical="center"/>
    </xf>
    <xf numFmtId="0" fontId="33" fillId="0" borderId="0" xfId="2" applyFont="1" applyAlignment="1">
      <alignment horizontal="center" vertical="center"/>
    </xf>
    <xf numFmtId="0" fontId="31" fillId="0" borderId="0" xfId="2" applyFont="1" applyAlignment="1">
      <alignment horizontal="center" vertical="center"/>
    </xf>
    <xf numFmtId="0" fontId="33" fillId="0" borderId="0" xfId="2" applyFont="1" applyAlignment="1">
      <alignment horizontal="right" vertical="center"/>
    </xf>
    <xf numFmtId="0" fontId="39" fillId="0" borderId="0" xfId="2" applyFont="1">
      <alignment vertical="center"/>
    </xf>
    <xf numFmtId="0" fontId="36" fillId="0" borderId="0" xfId="6" applyFont="1">
      <alignment vertical="center"/>
    </xf>
    <xf numFmtId="0" fontId="35" fillId="0" borderId="0" xfId="2" applyFont="1" applyAlignment="1">
      <alignment vertical="center" wrapText="1"/>
    </xf>
    <xf numFmtId="0" fontId="36" fillId="0" borderId="0" xfId="6" applyFont="1" applyAlignment="1">
      <alignment horizontal="right" vertical="center"/>
    </xf>
    <xf numFmtId="0" fontId="36" fillId="0" borderId="0" xfId="6" applyFont="1" applyAlignment="1">
      <alignment vertical="center" wrapText="1"/>
    </xf>
    <xf numFmtId="0" fontId="36" fillId="0" borderId="0" xfId="6" applyFont="1" applyAlignment="1">
      <alignment horizontal="center" vertical="center" wrapText="1"/>
    </xf>
    <xf numFmtId="0" fontId="36" fillId="0" borderId="0" xfId="6" applyFont="1" applyAlignment="1">
      <alignment horizontal="center" vertical="center"/>
    </xf>
    <xf numFmtId="0" fontId="36" fillId="6" borderId="0" xfId="6" applyFont="1" applyFill="1" applyAlignment="1">
      <alignment horizontal="right" vertical="center"/>
    </xf>
    <xf numFmtId="0" fontId="36" fillId="6" borderId="0" xfId="6" applyFont="1" applyFill="1">
      <alignment vertical="center"/>
    </xf>
    <xf numFmtId="0" fontId="36" fillId="6" borderId="0" xfId="6" applyFont="1" applyFill="1" applyAlignment="1">
      <alignment vertical="center" wrapText="1"/>
    </xf>
    <xf numFmtId="0" fontId="36" fillId="6" borderId="0" xfId="6" applyFont="1" applyFill="1" applyAlignment="1">
      <alignment horizontal="center" vertical="center" wrapText="1"/>
    </xf>
    <xf numFmtId="0" fontId="36" fillId="6" borderId="0" xfId="6" applyFont="1" applyFill="1" applyAlignment="1">
      <alignment horizontal="center" vertical="center"/>
    </xf>
    <xf numFmtId="0" fontId="36" fillId="6" borderId="0" xfId="2" applyFont="1" applyFill="1" applyAlignment="1">
      <alignment horizontal="right" vertical="center"/>
    </xf>
    <xf numFmtId="0" fontId="36" fillId="6" borderId="0" xfId="2" applyFont="1" applyFill="1">
      <alignment vertical="center"/>
    </xf>
    <xf numFmtId="0" fontId="36" fillId="6" borderId="0" xfId="2" applyFont="1" applyFill="1" applyAlignment="1">
      <alignment vertical="center" wrapText="1"/>
    </xf>
    <xf numFmtId="0" fontId="36" fillId="6" borderId="0" xfId="2" applyFont="1" applyFill="1" applyAlignment="1">
      <alignment horizontal="center" vertical="center" wrapText="1"/>
    </xf>
    <xf numFmtId="0" fontId="21" fillId="8" borderId="0" xfId="0" applyFont="1" applyFill="1" applyAlignment="1">
      <alignment horizontal="right" vertical="center"/>
    </xf>
    <xf numFmtId="0" fontId="21" fillId="8" borderId="0" xfId="0" applyFont="1" applyFill="1" applyAlignment="1">
      <alignment horizontal="left" vertical="center"/>
    </xf>
    <xf numFmtId="0" fontId="21" fillId="8" borderId="0" xfId="0" applyFont="1" applyFill="1" applyAlignment="1">
      <alignment horizontal="left" vertical="center" wrapText="1"/>
    </xf>
    <xf numFmtId="0" fontId="25" fillId="8" borderId="0" xfId="0" applyFont="1" applyFill="1" applyAlignment="1">
      <alignment horizontal="left" vertical="center"/>
    </xf>
    <xf numFmtId="0" fontId="21" fillId="8" borderId="0" xfId="0" applyFont="1" applyFill="1">
      <alignment horizontal="center" vertical="center"/>
    </xf>
    <xf numFmtId="0" fontId="42" fillId="0" borderId="0" xfId="0" applyFont="1" applyAlignment="1">
      <alignment horizontal="right" vertical="center"/>
    </xf>
    <xf numFmtId="0" fontId="42" fillId="0" borderId="0" xfId="0" applyFont="1" applyAlignment="1">
      <alignment horizontal="left" vertical="center"/>
    </xf>
    <xf numFmtId="0" fontId="42" fillId="0" borderId="0" xfId="0" applyFont="1" applyAlignment="1">
      <alignment horizontal="right" vertical="center" wrapText="1"/>
    </xf>
    <xf numFmtId="0" fontId="42" fillId="0" borderId="0" xfId="0" applyFont="1">
      <alignment horizontal="center" vertical="center"/>
    </xf>
    <xf numFmtId="0" fontId="43" fillId="0" borderId="0" xfId="0" applyFont="1" applyAlignment="1">
      <alignment horizontal="left" vertical="center"/>
    </xf>
    <xf numFmtId="0" fontId="21" fillId="0" borderId="19" xfId="0" applyFont="1" applyBorder="1" applyAlignment="1">
      <alignment horizontal="right" vertical="center"/>
    </xf>
    <xf numFmtId="0" fontId="21" fillId="0" borderId="115" xfId="0" applyFont="1" applyBorder="1" applyAlignment="1">
      <alignment horizontal="left" vertical="center"/>
    </xf>
    <xf numFmtId="0" fontId="45" fillId="0" borderId="0" xfId="0" applyFont="1" applyAlignment="1">
      <alignment horizontal="left" vertical="center"/>
    </xf>
    <xf numFmtId="2" fontId="6" fillId="0" borderId="0" xfId="1" applyNumberFormat="1" applyFont="1">
      <alignment vertical="center"/>
    </xf>
    <xf numFmtId="0" fontId="46" fillId="0" borderId="0" xfId="1" applyFont="1">
      <alignment vertical="center"/>
    </xf>
    <xf numFmtId="0" fontId="47" fillId="0" borderId="0" xfId="1" applyFont="1" applyAlignment="1">
      <alignment vertical="center" textRotation="255" shrinkToFit="1"/>
    </xf>
    <xf numFmtId="0" fontId="47" fillId="0" borderId="0" xfId="1" applyFont="1">
      <alignment vertical="center"/>
    </xf>
    <xf numFmtId="0" fontId="48" fillId="0" borderId="0" xfId="19" applyFont="1">
      <alignment vertical="center"/>
    </xf>
    <xf numFmtId="0" fontId="51" fillId="0" borderId="0" xfId="19" applyFont="1" applyAlignment="1" applyProtection="1">
      <alignment vertical="center" shrinkToFit="1"/>
      <protection locked="0"/>
    </xf>
    <xf numFmtId="0" fontId="47" fillId="0" borderId="0" xfId="1" applyFont="1" applyAlignment="1">
      <alignment vertical="center" shrinkToFit="1"/>
    </xf>
    <xf numFmtId="0" fontId="53" fillId="0" borderId="0" xfId="6" applyFont="1">
      <alignment vertical="center"/>
    </xf>
    <xf numFmtId="0" fontId="16" fillId="0" borderId="0" xfId="1" applyFont="1">
      <alignment vertical="center"/>
    </xf>
    <xf numFmtId="0" fontId="52" fillId="0" borderId="0" xfId="1" applyFont="1">
      <alignment vertical="center"/>
    </xf>
    <xf numFmtId="0" fontId="47" fillId="0" borderId="1" xfId="1" applyFont="1" applyBorder="1" applyAlignment="1">
      <alignment vertical="center" shrinkToFit="1"/>
    </xf>
    <xf numFmtId="187" fontId="47" fillId="0" borderId="0" xfId="1" applyNumberFormat="1" applyFont="1">
      <alignment vertical="center"/>
    </xf>
    <xf numFmtId="176" fontId="52" fillId="0" borderId="0" xfId="1" applyNumberFormat="1" applyFont="1" applyAlignment="1">
      <alignment horizontal="right" vertical="center"/>
    </xf>
    <xf numFmtId="0" fontId="55" fillId="0" borderId="0" xfId="1" applyFont="1" applyAlignment="1">
      <alignment vertical="center" wrapText="1"/>
    </xf>
    <xf numFmtId="189" fontId="47" fillId="0" borderId="0" xfId="1" applyNumberFormat="1" applyFont="1">
      <alignment vertical="center"/>
    </xf>
    <xf numFmtId="190" fontId="47" fillId="0" borderId="0" xfId="1" applyNumberFormat="1" applyFont="1">
      <alignment vertical="center"/>
    </xf>
    <xf numFmtId="0" fontId="16" fillId="0" borderId="0" xfId="1" applyFont="1" applyAlignment="1">
      <alignment vertical="center" wrapText="1"/>
    </xf>
    <xf numFmtId="0" fontId="54" fillId="0" borderId="0" xfId="1" applyFont="1">
      <alignment vertical="center"/>
    </xf>
    <xf numFmtId="49" fontId="47" fillId="0" borderId="0" xfId="1" applyNumberFormat="1" applyFont="1">
      <alignment vertical="center"/>
    </xf>
    <xf numFmtId="0" fontId="51" fillId="0" borderId="0" xfId="19" applyFont="1" applyAlignment="1">
      <alignment vertical="center" shrinkToFit="1"/>
    </xf>
    <xf numFmtId="0" fontId="61" fillId="0" borderId="0" xfId="1" applyFont="1">
      <alignment vertical="center"/>
    </xf>
    <xf numFmtId="0" fontId="47" fillId="0" borderId="123" xfId="1" applyFont="1" applyBorder="1">
      <alignment vertical="center"/>
    </xf>
    <xf numFmtId="0" fontId="47" fillId="0" borderId="124" xfId="1" applyFont="1" applyBorder="1">
      <alignment vertical="center"/>
    </xf>
    <xf numFmtId="0" fontId="16" fillId="0" borderId="0" xfId="1" applyFont="1" applyAlignment="1">
      <alignment horizontal="center" vertical="center" wrapText="1"/>
    </xf>
    <xf numFmtId="180" fontId="10" fillId="0" borderId="17" xfId="1" applyNumberFormat="1" applyFont="1" applyBorder="1" applyAlignment="1">
      <alignment horizontal="center" vertical="center" shrinkToFit="1"/>
    </xf>
    <xf numFmtId="0" fontId="6" fillId="0" borderId="0" xfId="1" applyFont="1" applyProtection="1">
      <alignment vertical="center"/>
      <protection locked="0"/>
    </xf>
    <xf numFmtId="0" fontId="58" fillId="0" borderId="0" xfId="19" applyFont="1" applyAlignment="1">
      <alignment horizontal="right" vertical="center"/>
    </xf>
    <xf numFmtId="0" fontId="47" fillId="0" borderId="0" xfId="1" applyFont="1" applyAlignment="1">
      <alignment horizontal="center" vertical="center"/>
    </xf>
    <xf numFmtId="176" fontId="47" fillId="0" borderId="0" xfId="1" applyNumberFormat="1" applyFont="1" applyAlignment="1">
      <alignment horizontal="right" vertical="center" shrinkToFit="1"/>
    </xf>
    <xf numFmtId="0" fontId="47" fillId="0" borderId="0" xfId="1" applyFont="1" applyAlignment="1">
      <alignment horizontal="left" vertical="center"/>
    </xf>
    <xf numFmtId="0" fontId="52" fillId="0" borderId="0" xfId="1" applyFont="1" applyAlignment="1">
      <alignment horizontal="center" vertical="center"/>
    </xf>
    <xf numFmtId="1" fontId="47" fillId="0" borderId="0" xfId="1" applyNumberFormat="1" applyFont="1" applyAlignment="1">
      <alignment horizontal="center" vertical="center"/>
    </xf>
    <xf numFmtId="0" fontId="47" fillId="0" borderId="124" xfId="1" applyFont="1" applyBorder="1" applyAlignment="1">
      <alignment horizontal="center" vertical="center"/>
    </xf>
    <xf numFmtId="0" fontId="57" fillId="0" borderId="0" xfId="1" applyFont="1">
      <alignment vertical="center"/>
    </xf>
    <xf numFmtId="0" fontId="10" fillId="0" borderId="0" xfId="1" applyFont="1" applyAlignment="1">
      <alignment vertical="center" shrinkToFit="1"/>
    </xf>
    <xf numFmtId="181" fontId="10" fillId="0" borderId="3" xfId="3" applyNumberFormat="1" applyFont="1" applyFill="1" applyBorder="1" applyAlignment="1" applyProtection="1">
      <alignment horizontal="right" vertical="center" shrinkToFit="1"/>
    </xf>
    <xf numFmtId="181" fontId="10" fillId="0" borderId="14" xfId="3" applyNumberFormat="1" applyFont="1" applyFill="1" applyBorder="1" applyAlignment="1" applyProtection="1">
      <alignment horizontal="right" vertical="center" shrinkToFit="1"/>
    </xf>
    <xf numFmtId="0" fontId="57" fillId="0" borderId="0" xfId="1" applyFont="1" applyAlignment="1">
      <alignment horizontal="left" vertical="center"/>
    </xf>
    <xf numFmtId="0" fontId="49" fillId="0" borderId="0" xfId="19" applyFont="1" applyAlignment="1" applyProtection="1">
      <alignment vertical="center" shrinkToFit="1"/>
      <protection locked="0"/>
    </xf>
    <xf numFmtId="176" fontId="10" fillId="0" borderId="0" xfId="1" applyNumberFormat="1" applyFont="1" applyAlignment="1">
      <alignment vertical="center" shrinkToFit="1"/>
    </xf>
    <xf numFmtId="0" fontId="47" fillId="3" borderId="143" xfId="1" applyFont="1" applyFill="1" applyBorder="1" applyAlignment="1">
      <alignment vertical="center" textRotation="255" shrinkToFit="1"/>
    </xf>
    <xf numFmtId="0" fontId="47" fillId="3" borderId="144" xfId="1" applyFont="1" applyFill="1" applyBorder="1" applyAlignment="1">
      <alignment horizontal="centerContinuous" vertical="center"/>
    </xf>
    <xf numFmtId="0" fontId="47" fillId="3" borderId="144" xfId="1" applyFont="1" applyFill="1" applyBorder="1" applyAlignment="1">
      <alignment horizontal="center" vertical="center"/>
    </xf>
    <xf numFmtId="0" fontId="47" fillId="3" borderId="144" xfId="1" applyFont="1" applyFill="1" applyBorder="1">
      <alignment vertical="center"/>
    </xf>
    <xf numFmtId="0" fontId="4" fillId="3" borderId="144" xfId="6" applyFill="1" applyBorder="1">
      <alignment vertical="center"/>
    </xf>
    <xf numFmtId="0" fontId="47" fillId="3" borderId="145" xfId="1" applyFont="1" applyFill="1" applyBorder="1" applyAlignment="1">
      <alignment vertical="center" shrinkToFit="1"/>
    </xf>
    <xf numFmtId="0" fontId="47" fillId="3" borderId="146" xfId="1" applyFont="1" applyFill="1" applyBorder="1" applyAlignment="1">
      <alignment vertical="center" textRotation="255" shrinkToFit="1"/>
    </xf>
    <xf numFmtId="0" fontId="47" fillId="3" borderId="0" xfId="1" applyFont="1" applyFill="1">
      <alignment vertical="center"/>
    </xf>
    <xf numFmtId="0" fontId="47" fillId="3" borderId="147" xfId="1" applyFont="1" applyFill="1" applyBorder="1" applyAlignment="1">
      <alignment vertical="center" shrinkToFit="1"/>
    </xf>
    <xf numFmtId="0" fontId="47" fillId="3" borderId="0" xfId="1" applyFont="1" applyFill="1" applyAlignment="1">
      <alignment horizontal="left" vertical="center"/>
    </xf>
    <xf numFmtId="0" fontId="47" fillId="3" borderId="148" xfId="1" applyFont="1" applyFill="1" applyBorder="1" applyAlignment="1">
      <alignment vertical="center" shrinkToFit="1"/>
    </xf>
    <xf numFmtId="0" fontId="47" fillId="3" borderId="150" xfId="1" applyFont="1" applyFill="1" applyBorder="1" applyAlignment="1">
      <alignment vertical="center" shrinkToFit="1"/>
    </xf>
    <xf numFmtId="0" fontId="47" fillId="3" borderId="151" xfId="1" applyFont="1" applyFill="1" applyBorder="1" applyAlignment="1">
      <alignment vertical="center" shrinkToFit="1"/>
    </xf>
    <xf numFmtId="0" fontId="64" fillId="0" borderId="0" xfId="0" applyFont="1" applyAlignment="1">
      <alignment horizontal="left" vertical="center" readingOrder="1"/>
    </xf>
    <xf numFmtId="0" fontId="62" fillId="0" borderId="0" xfId="1" applyFont="1">
      <alignment vertical="center"/>
    </xf>
    <xf numFmtId="185" fontId="10" fillId="0" borderId="128" xfId="1" applyNumberFormat="1" applyFont="1" applyBorder="1" applyAlignment="1">
      <alignment horizontal="center" vertical="center" shrinkToFit="1"/>
    </xf>
    <xf numFmtId="185" fontId="10" fillId="0" borderId="129" xfId="1" applyNumberFormat="1" applyFont="1" applyBorder="1" applyAlignment="1">
      <alignment horizontal="center" vertical="center" shrinkToFit="1"/>
    </xf>
    <xf numFmtId="0" fontId="17" fillId="0" borderId="0" xfId="0" applyFont="1" applyAlignment="1">
      <alignment horizontal="right" vertical="center"/>
    </xf>
    <xf numFmtId="0" fontId="60" fillId="0" borderId="0" xfId="1" applyFont="1">
      <alignment vertical="center"/>
    </xf>
    <xf numFmtId="0" fontId="7" fillId="0" borderId="133" xfId="1" applyFont="1" applyBorder="1" applyAlignment="1">
      <alignment vertical="center" shrinkToFit="1"/>
    </xf>
    <xf numFmtId="0" fontId="7" fillId="0" borderId="132" xfId="1" applyFont="1" applyBorder="1" applyAlignment="1">
      <alignment vertical="center" shrinkToFit="1"/>
    </xf>
    <xf numFmtId="0" fontId="7" fillId="0" borderId="135" xfId="1" applyFont="1" applyBorder="1" applyAlignment="1">
      <alignment vertical="center" shrinkToFit="1"/>
    </xf>
    <xf numFmtId="0" fontId="7" fillId="0" borderId="117" xfId="1" applyFont="1" applyBorder="1" applyAlignment="1">
      <alignment vertical="center" shrinkToFit="1"/>
    </xf>
    <xf numFmtId="0" fontId="6" fillId="9" borderId="130" xfId="1" applyFont="1" applyFill="1" applyBorder="1" applyAlignment="1" applyProtection="1">
      <alignment vertical="center" shrinkToFit="1"/>
      <protection locked="0"/>
    </xf>
    <xf numFmtId="0" fontId="6" fillId="9" borderId="129" xfId="1" applyFont="1" applyFill="1" applyBorder="1" applyAlignment="1" applyProtection="1">
      <alignment vertical="center" shrinkToFit="1"/>
      <protection locked="0"/>
    </xf>
    <xf numFmtId="181" fontId="10" fillId="0" borderId="154" xfId="0" applyNumberFormat="1" applyFont="1" applyBorder="1" applyAlignment="1">
      <alignment vertical="center" wrapText="1"/>
    </xf>
    <xf numFmtId="0" fontId="21" fillId="4" borderId="61" xfId="0" applyFont="1" applyFill="1" applyBorder="1" applyAlignment="1" applyProtection="1">
      <alignment horizontal="left" vertical="center"/>
      <protection locked="0"/>
    </xf>
    <xf numFmtId="0" fontId="21" fillId="4" borderId="25" xfId="0" applyFont="1" applyFill="1" applyBorder="1" applyAlignment="1" applyProtection="1">
      <alignment horizontal="left" vertical="center"/>
      <protection locked="0"/>
    </xf>
    <xf numFmtId="0" fontId="21" fillId="4" borderId="1" xfId="0" applyFont="1" applyFill="1" applyBorder="1" applyAlignment="1" applyProtection="1">
      <alignment horizontal="left" vertical="center"/>
      <protection locked="0"/>
    </xf>
    <xf numFmtId="0" fontId="21" fillId="7" borderId="25" xfId="0" applyFont="1" applyFill="1" applyBorder="1" applyAlignment="1" applyProtection="1">
      <alignment horizontal="left" vertical="center"/>
      <protection locked="0"/>
    </xf>
    <xf numFmtId="0" fontId="21" fillId="7" borderId="1" xfId="0" applyFont="1" applyFill="1" applyBorder="1" applyAlignment="1" applyProtection="1">
      <alignment horizontal="left" vertical="center"/>
      <protection locked="0"/>
    </xf>
    <xf numFmtId="0" fontId="21" fillId="4" borderId="13" xfId="0" applyFont="1" applyFill="1" applyBorder="1" applyAlignment="1" applyProtection="1">
      <alignment horizontal="left" vertical="center"/>
      <protection locked="0"/>
    </xf>
    <xf numFmtId="0" fontId="6" fillId="9" borderId="128" xfId="1" applyFont="1" applyFill="1" applyBorder="1" applyAlignment="1" applyProtection="1">
      <alignment vertical="center" shrinkToFit="1"/>
      <protection locked="0"/>
    </xf>
    <xf numFmtId="0" fontId="6" fillId="9" borderId="136" xfId="1" applyFont="1" applyFill="1" applyBorder="1" applyAlignment="1" applyProtection="1">
      <alignment vertical="center" shrinkToFit="1"/>
      <protection locked="0"/>
    </xf>
    <xf numFmtId="0" fontId="6" fillId="0" borderId="45" xfId="0" applyFont="1" applyBorder="1" applyAlignment="1">
      <alignment horizontal="left" vertical="center" wrapText="1"/>
    </xf>
    <xf numFmtId="0" fontId="6" fillId="0" borderId="24"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2" borderId="45" xfId="0" applyFont="1" applyFill="1" applyBorder="1" applyAlignment="1">
      <alignment horizontal="center" vertical="center" shrinkToFit="1"/>
    </xf>
    <xf numFmtId="0" fontId="6" fillId="0" borderId="93" xfId="0" applyFont="1" applyBorder="1" applyAlignment="1">
      <alignment horizontal="left" vertical="center" wrapText="1"/>
    </xf>
    <xf numFmtId="0" fontId="6" fillId="0" borderId="75" xfId="0" applyFont="1" applyBorder="1" applyAlignment="1">
      <alignment horizontal="left" vertical="center" wrapText="1"/>
    </xf>
    <xf numFmtId="0" fontId="6" fillId="0" borderId="98" xfId="0" applyFont="1" applyBorder="1" applyAlignment="1">
      <alignment horizontal="left" vertical="center" wrapText="1"/>
    </xf>
    <xf numFmtId="0" fontId="10" fillId="0" borderId="12" xfId="0" applyFont="1" applyBorder="1" applyAlignment="1">
      <alignment horizontal="center" vertical="center" textRotation="255" wrapText="1"/>
    </xf>
    <xf numFmtId="0" fontId="10" fillId="0" borderId="102" xfId="0" applyFont="1" applyBorder="1" applyAlignment="1">
      <alignment horizontal="center" vertical="center" textRotation="255" wrapText="1"/>
    </xf>
    <xf numFmtId="0" fontId="6" fillId="2" borderId="0" xfId="0" applyFont="1" applyFill="1" applyAlignment="1">
      <alignment vertical="center" shrinkToFit="1"/>
    </xf>
    <xf numFmtId="0" fontId="6" fillId="2" borderId="0" xfId="0" applyFont="1" applyFill="1" applyAlignment="1">
      <alignment horizontal="left" vertical="center"/>
    </xf>
    <xf numFmtId="0" fontId="6" fillId="0" borderId="158" xfId="0" applyFont="1" applyBorder="1" applyAlignment="1">
      <alignment horizontal="left" vertical="center" wrapText="1"/>
    </xf>
    <xf numFmtId="0" fontId="10" fillId="0" borderId="119" xfId="0" applyFont="1" applyBorder="1" applyAlignment="1">
      <alignment horizontal="center" vertical="center" textRotation="255" wrapText="1"/>
    </xf>
    <xf numFmtId="0" fontId="6" fillId="2" borderId="4" xfId="0" applyFont="1" applyFill="1" applyBorder="1" applyAlignment="1">
      <alignment horizontal="center" vertical="center" shrinkToFit="1"/>
    </xf>
    <xf numFmtId="0" fontId="10" fillId="0" borderId="24" xfId="0" applyFont="1" applyBorder="1" applyAlignment="1">
      <alignment horizontal="center" vertical="center" textRotation="255" wrapText="1"/>
    </xf>
    <xf numFmtId="0" fontId="6" fillId="2" borderId="55" xfId="0" applyFont="1" applyFill="1" applyBorder="1" applyAlignment="1">
      <alignment horizontal="center" vertical="center" shrinkToFit="1"/>
    </xf>
    <xf numFmtId="0" fontId="6" fillId="2" borderId="24" xfId="0" applyFont="1" applyFill="1" applyBorder="1" applyAlignment="1">
      <alignment horizontal="center" vertical="center" shrinkToFit="1"/>
    </xf>
    <xf numFmtId="0" fontId="25" fillId="0" borderId="0" xfId="0" applyFont="1" applyAlignment="1">
      <alignment horizontal="left" vertical="center" wrapText="1"/>
    </xf>
    <xf numFmtId="0" fontId="51" fillId="0" borderId="0" xfId="19" applyFont="1" applyAlignment="1" applyProtection="1">
      <alignment vertical="center" shrinkToFit="1"/>
      <protection hidden="1"/>
    </xf>
    <xf numFmtId="2" fontId="6" fillId="0" borderId="0" xfId="1" applyNumberFormat="1" applyFont="1" applyProtection="1">
      <alignment vertical="center"/>
      <protection hidden="1"/>
    </xf>
    <xf numFmtId="0" fontId="51" fillId="0" borderId="0" xfId="19" applyFont="1" applyAlignment="1">
      <alignment horizontal="center" vertical="center"/>
    </xf>
    <xf numFmtId="49" fontId="68" fillId="4" borderId="2" xfId="2" applyNumberFormat="1" applyFont="1" applyFill="1" applyBorder="1" applyAlignment="1">
      <alignment horizontal="center" vertical="center" wrapText="1"/>
    </xf>
    <xf numFmtId="0" fontId="68" fillId="4" borderId="2" xfId="2" applyFont="1" applyFill="1" applyBorder="1" applyAlignment="1">
      <alignment horizontal="left" vertical="center" wrapText="1"/>
    </xf>
    <xf numFmtId="0" fontId="21" fillId="7" borderId="13" xfId="0" applyFont="1" applyFill="1" applyBorder="1" applyAlignment="1" applyProtection="1">
      <alignment horizontal="left" vertical="center"/>
      <protection locked="0"/>
    </xf>
    <xf numFmtId="0" fontId="21" fillId="7" borderId="34" xfId="0" applyFont="1" applyFill="1" applyBorder="1" applyAlignment="1" applyProtection="1">
      <alignment horizontal="left" vertical="center"/>
      <protection locked="0"/>
    </xf>
    <xf numFmtId="0" fontId="69" fillId="0" borderId="0" xfId="0" applyFont="1">
      <alignment horizontal="center" vertical="center"/>
    </xf>
    <xf numFmtId="0" fontId="0" fillId="0" borderId="0" xfId="0" applyAlignment="1">
      <alignment horizontal="left" vertical="center"/>
    </xf>
    <xf numFmtId="0" fontId="69" fillId="0" borderId="25" xfId="0" applyFont="1" applyBorder="1" applyAlignment="1">
      <alignment horizontal="left" vertical="center"/>
    </xf>
    <xf numFmtId="0" fontId="0" fillId="0" borderId="25" xfId="0" applyBorder="1" applyAlignment="1">
      <alignment horizontal="left" vertical="center"/>
    </xf>
    <xf numFmtId="0" fontId="69" fillId="0" borderId="115" xfId="0" applyFont="1" applyBorder="1" applyAlignment="1">
      <alignment horizontal="left" vertical="center"/>
    </xf>
    <xf numFmtId="0" fontId="0" fillId="0" borderId="61" xfId="0" applyBorder="1" applyAlignment="1">
      <alignment horizontal="left" vertical="center"/>
    </xf>
    <xf numFmtId="176" fontId="47" fillId="0" borderId="0" xfId="1" applyNumberFormat="1" applyFont="1" applyAlignment="1">
      <alignment horizontal="center" vertical="center"/>
    </xf>
    <xf numFmtId="187" fontId="47" fillId="0" borderId="0" xfId="1" applyNumberFormat="1" applyFont="1" applyAlignment="1">
      <alignment horizontal="center" vertical="center"/>
    </xf>
    <xf numFmtId="0" fontId="49" fillId="10" borderId="0" xfId="0" applyFont="1" applyFill="1" applyAlignment="1">
      <alignment horizontal="left" vertical="center"/>
    </xf>
    <xf numFmtId="0" fontId="63" fillId="0" borderId="0" xfId="1" applyFont="1">
      <alignment vertical="center"/>
    </xf>
    <xf numFmtId="0" fontId="10" fillId="0" borderId="0" xfId="1" applyFont="1" applyAlignment="1">
      <alignment vertical="center" wrapText="1"/>
    </xf>
    <xf numFmtId="0" fontId="6" fillId="9" borderId="137" xfId="1" applyFont="1" applyFill="1" applyBorder="1" applyAlignment="1" applyProtection="1">
      <alignment vertical="center" shrinkToFit="1"/>
      <protection locked="0"/>
    </xf>
    <xf numFmtId="0" fontId="6" fillId="9" borderId="171" xfId="1" applyFont="1" applyFill="1" applyBorder="1" applyAlignment="1" applyProtection="1">
      <alignment vertical="center" shrinkToFit="1"/>
      <protection locked="0"/>
    </xf>
    <xf numFmtId="0" fontId="6" fillId="9" borderId="172" xfId="1" applyFont="1" applyFill="1" applyBorder="1" applyAlignment="1" applyProtection="1">
      <alignment vertical="center" shrinkToFit="1"/>
      <protection locked="0"/>
    </xf>
    <xf numFmtId="0" fontId="6" fillId="9" borderId="139" xfId="1" applyFont="1" applyFill="1" applyBorder="1" applyAlignment="1" applyProtection="1">
      <alignment vertical="center" shrinkToFit="1"/>
      <protection locked="0"/>
    </xf>
    <xf numFmtId="0" fontId="6" fillId="9" borderId="173" xfId="1" applyFont="1" applyFill="1" applyBorder="1" applyAlignment="1" applyProtection="1">
      <alignment vertical="center" shrinkToFit="1"/>
      <protection locked="0"/>
    </xf>
    <xf numFmtId="0" fontId="6" fillId="9" borderId="138" xfId="1" applyFont="1" applyFill="1" applyBorder="1" applyAlignment="1" applyProtection="1">
      <alignment vertical="center" shrinkToFit="1"/>
      <protection locked="0"/>
    </xf>
    <xf numFmtId="0" fontId="7" fillId="0" borderId="197" xfId="1" applyFont="1" applyBorder="1" applyAlignment="1">
      <alignment vertical="center" shrinkToFit="1"/>
    </xf>
    <xf numFmtId="0" fontId="7" fillId="0" borderId="134" xfId="1" applyFont="1" applyBorder="1" applyAlignment="1">
      <alignment vertical="center" shrinkToFit="1"/>
    </xf>
    <xf numFmtId="0" fontId="10" fillId="9" borderId="136" xfId="1" applyFont="1" applyFill="1" applyBorder="1" applyAlignment="1" applyProtection="1">
      <alignment horizontal="center" vertical="center" shrinkToFit="1"/>
      <protection locked="0"/>
    </xf>
    <xf numFmtId="0" fontId="10" fillId="9" borderId="129" xfId="1" applyFont="1" applyFill="1" applyBorder="1" applyAlignment="1" applyProtection="1">
      <alignment horizontal="center" vertical="center" shrinkToFit="1"/>
      <protection locked="0"/>
    </xf>
    <xf numFmtId="0" fontId="10" fillId="9" borderId="137" xfId="1" applyFont="1" applyFill="1" applyBorder="1" applyAlignment="1" applyProtection="1">
      <alignment horizontal="center" vertical="center" shrinkToFit="1"/>
      <protection locked="0"/>
    </xf>
    <xf numFmtId="0" fontId="10" fillId="9" borderId="128" xfId="1" applyFont="1" applyFill="1" applyBorder="1" applyAlignment="1" applyProtection="1">
      <alignment horizontal="center" vertical="center" shrinkToFit="1"/>
      <protection locked="0"/>
    </xf>
    <xf numFmtId="0" fontId="10" fillId="9" borderId="130" xfId="1" applyFont="1" applyFill="1" applyBorder="1" applyAlignment="1" applyProtection="1">
      <alignment horizontal="center" vertical="center" shrinkToFit="1"/>
      <protection locked="0"/>
    </xf>
    <xf numFmtId="0" fontId="10" fillId="9" borderId="131" xfId="1" applyFont="1" applyFill="1" applyBorder="1" applyAlignment="1" applyProtection="1">
      <alignment horizontal="center" vertical="center" shrinkToFit="1"/>
      <protection locked="0"/>
    </xf>
    <xf numFmtId="0" fontId="10" fillId="9" borderId="172" xfId="1" applyFont="1" applyFill="1" applyBorder="1" applyAlignment="1" applyProtection="1">
      <alignment horizontal="center" vertical="center" shrinkToFit="1"/>
      <protection locked="0"/>
    </xf>
    <xf numFmtId="0" fontId="10" fillId="9" borderId="139" xfId="1" applyFont="1" applyFill="1" applyBorder="1" applyAlignment="1" applyProtection="1">
      <alignment horizontal="center" vertical="center" shrinkToFit="1"/>
      <protection locked="0"/>
    </xf>
    <xf numFmtId="0" fontId="10" fillId="9" borderId="171" xfId="1" applyFont="1" applyFill="1" applyBorder="1" applyAlignment="1" applyProtection="1">
      <alignment horizontal="center" vertical="center" shrinkToFit="1"/>
      <protection locked="0"/>
    </xf>
    <xf numFmtId="0" fontId="10" fillId="9" borderId="173" xfId="1" applyFont="1" applyFill="1" applyBorder="1" applyAlignment="1" applyProtection="1">
      <alignment horizontal="center" vertical="center" shrinkToFit="1"/>
      <protection locked="0"/>
    </xf>
    <xf numFmtId="0" fontId="10" fillId="9" borderId="138" xfId="1" applyFont="1" applyFill="1" applyBorder="1" applyAlignment="1" applyProtection="1">
      <alignment horizontal="center" vertical="center" shrinkToFit="1"/>
      <protection locked="0"/>
    </xf>
    <xf numFmtId="0" fontId="10" fillId="9" borderId="140" xfId="1" applyFont="1" applyFill="1" applyBorder="1" applyAlignment="1" applyProtection="1">
      <alignment horizontal="center" vertical="center" shrinkToFit="1"/>
      <protection locked="0"/>
    </xf>
    <xf numFmtId="0" fontId="10" fillId="2" borderId="136" xfId="1" applyFont="1" applyFill="1" applyBorder="1" applyAlignment="1">
      <alignment horizontal="center" vertical="center" shrinkToFit="1"/>
    </xf>
    <xf numFmtId="0" fontId="10" fillId="2" borderId="129" xfId="1" applyFont="1" applyFill="1" applyBorder="1" applyAlignment="1">
      <alignment horizontal="center" vertical="center" shrinkToFit="1"/>
    </xf>
    <xf numFmtId="0" fontId="10" fillId="2" borderId="137" xfId="1" applyFont="1" applyFill="1" applyBorder="1" applyAlignment="1">
      <alignment horizontal="center" vertical="center" shrinkToFit="1"/>
    </xf>
    <xf numFmtId="0" fontId="10" fillId="2" borderId="128" xfId="1" applyFont="1" applyFill="1" applyBorder="1" applyAlignment="1">
      <alignment horizontal="center" vertical="center" shrinkToFit="1"/>
    </xf>
    <xf numFmtId="0" fontId="10" fillId="2" borderId="130" xfId="1" applyFont="1" applyFill="1" applyBorder="1" applyAlignment="1">
      <alignment horizontal="center" vertical="center" shrinkToFit="1"/>
    </xf>
    <xf numFmtId="0" fontId="10" fillId="2" borderId="138" xfId="1" applyFont="1" applyFill="1" applyBorder="1" applyAlignment="1">
      <alignment horizontal="center" vertical="center" shrinkToFit="1"/>
    </xf>
    <xf numFmtId="0" fontId="10" fillId="2" borderId="172" xfId="1" applyFont="1" applyFill="1" applyBorder="1" applyAlignment="1">
      <alignment horizontal="center" vertical="center" shrinkToFit="1"/>
    </xf>
    <xf numFmtId="0" fontId="10" fillId="2" borderId="139" xfId="1" applyFont="1" applyFill="1" applyBorder="1" applyAlignment="1">
      <alignment horizontal="center" vertical="center" shrinkToFit="1"/>
    </xf>
    <xf numFmtId="0" fontId="10" fillId="2" borderId="171" xfId="1" applyFont="1" applyFill="1" applyBorder="1" applyAlignment="1">
      <alignment horizontal="center" vertical="center" shrinkToFit="1"/>
    </xf>
    <xf numFmtId="0" fontId="10" fillId="2" borderId="173" xfId="1" applyFont="1" applyFill="1" applyBorder="1" applyAlignment="1">
      <alignment horizontal="center" vertical="center" shrinkToFit="1"/>
    </xf>
    <xf numFmtId="180" fontId="10" fillId="0" borderId="171" xfId="1" applyNumberFormat="1" applyFont="1" applyBorder="1" applyAlignment="1">
      <alignment horizontal="center" vertical="center" shrinkToFit="1"/>
    </xf>
    <xf numFmtId="180" fontId="10" fillId="0" borderId="172" xfId="1" applyNumberFormat="1" applyFont="1" applyBorder="1" applyAlignment="1">
      <alignment horizontal="center" vertical="center" shrinkToFit="1"/>
    </xf>
    <xf numFmtId="0" fontId="6" fillId="0" borderId="141" xfId="1" applyFont="1" applyBorder="1" applyAlignment="1">
      <alignment vertical="center" shrinkToFit="1"/>
    </xf>
    <xf numFmtId="0" fontId="6" fillId="13" borderId="204" xfId="1" applyFont="1" applyFill="1" applyBorder="1" applyAlignment="1" applyProtection="1">
      <alignment horizontal="center" vertical="center" textRotation="255" shrinkToFit="1"/>
      <protection locked="0"/>
    </xf>
    <xf numFmtId="0" fontId="6" fillId="13" borderId="20" xfId="1" applyFont="1" applyFill="1" applyBorder="1" applyAlignment="1" applyProtection="1">
      <alignment horizontal="center" vertical="center" textRotation="255" shrinkToFit="1"/>
      <protection locked="0"/>
    </xf>
    <xf numFmtId="0" fontId="6" fillId="0" borderId="180" xfId="1" applyFont="1" applyBorder="1" applyAlignment="1">
      <alignment vertical="center" shrinkToFit="1"/>
    </xf>
    <xf numFmtId="0" fontId="6" fillId="13" borderId="206" xfId="1" applyFont="1" applyFill="1" applyBorder="1" applyAlignment="1" applyProtection="1">
      <alignment horizontal="center" vertical="center" textRotation="255" shrinkToFit="1"/>
      <protection locked="0"/>
    </xf>
    <xf numFmtId="0" fontId="6" fillId="13" borderId="17" xfId="1" applyFont="1" applyFill="1" applyBorder="1" applyAlignment="1" applyProtection="1">
      <alignment horizontal="center" vertical="center" textRotation="255" shrinkToFit="1"/>
      <protection locked="0"/>
    </xf>
    <xf numFmtId="0" fontId="6" fillId="0" borderId="171" xfId="1" applyFont="1" applyBorder="1" applyAlignment="1">
      <alignment vertical="center" shrinkToFit="1"/>
    </xf>
    <xf numFmtId="0" fontId="6" fillId="13" borderId="171" xfId="1" applyFont="1" applyFill="1" applyBorder="1" applyAlignment="1" applyProtection="1">
      <alignment horizontal="center" vertical="center" textRotation="255" shrinkToFit="1"/>
      <protection locked="0"/>
    </xf>
    <xf numFmtId="0" fontId="6" fillId="13" borderId="172" xfId="1" applyFont="1" applyFill="1" applyBorder="1" applyAlignment="1" applyProtection="1">
      <alignment horizontal="center" vertical="center" textRotation="255" shrinkToFit="1"/>
      <protection locked="0"/>
    </xf>
    <xf numFmtId="0" fontId="69" fillId="0" borderId="34" xfId="0" applyFont="1" applyBorder="1" applyAlignment="1">
      <alignment horizontal="left" vertical="center"/>
    </xf>
    <xf numFmtId="0" fontId="71" fillId="0" borderId="34" xfId="0" applyFont="1" applyBorder="1" applyAlignment="1">
      <alignment horizontal="left" vertical="center"/>
    </xf>
    <xf numFmtId="0" fontId="69" fillId="0" borderId="13" xfId="0" applyFont="1" applyBorder="1" applyAlignment="1">
      <alignment horizontal="left" vertical="center"/>
    </xf>
    <xf numFmtId="0" fontId="69" fillId="0" borderId="63" xfId="0" applyFont="1" applyBorder="1" applyAlignment="1">
      <alignment horizontal="left" vertical="center"/>
    </xf>
    <xf numFmtId="0" fontId="0" fillId="0" borderId="20" xfId="0" applyBorder="1" applyAlignment="1">
      <alignment horizontal="left" vertical="center"/>
    </xf>
    <xf numFmtId="0" fontId="69" fillId="0" borderId="19" xfId="0" applyFont="1" applyBorder="1" applyAlignment="1">
      <alignment horizontal="left" vertical="center"/>
    </xf>
    <xf numFmtId="0" fontId="69" fillId="0" borderId="33" xfId="0" applyFont="1" applyBorder="1" applyAlignment="1">
      <alignment horizontal="left" vertical="center"/>
    </xf>
    <xf numFmtId="0" fontId="69" fillId="15" borderId="2" xfId="0" applyFont="1" applyFill="1" applyBorder="1">
      <alignment horizontal="center" vertical="center"/>
    </xf>
    <xf numFmtId="0" fontId="0" fillId="15" borderId="2" xfId="0" applyFill="1" applyBorder="1">
      <alignment horizontal="center" vertical="center"/>
    </xf>
    <xf numFmtId="0" fontId="75" fillId="14" borderId="2" xfId="0" applyFont="1" applyFill="1" applyBorder="1">
      <alignment horizontal="center" vertical="center"/>
    </xf>
    <xf numFmtId="0" fontId="76" fillId="14" borderId="2" xfId="0" applyFont="1" applyFill="1" applyBorder="1">
      <alignment horizontal="center" vertical="center"/>
    </xf>
    <xf numFmtId="0" fontId="71" fillId="0" borderId="13" xfId="0" applyFont="1" applyBorder="1" applyAlignment="1">
      <alignment horizontal="left" vertical="center"/>
    </xf>
    <xf numFmtId="0" fontId="69" fillId="0" borderId="61" xfId="0" applyFont="1" applyBorder="1" applyAlignment="1">
      <alignment horizontal="left" vertical="center"/>
    </xf>
    <xf numFmtId="0" fontId="71" fillId="0" borderId="33" xfId="0" applyFont="1" applyBorder="1" applyAlignment="1">
      <alignment horizontal="left" vertical="center"/>
    </xf>
    <xf numFmtId="0" fontId="69" fillId="11" borderId="2" xfId="0" applyFont="1" applyFill="1" applyBorder="1">
      <alignment horizontal="center" vertical="center"/>
    </xf>
    <xf numFmtId="0" fontId="0" fillId="11" borderId="2" xfId="0" applyFill="1" applyBorder="1">
      <alignment horizontal="center" vertical="center"/>
    </xf>
    <xf numFmtId="0" fontId="77" fillId="0" borderId="0" xfId="0" applyFont="1" applyAlignment="1">
      <alignment horizontal="left" vertical="center"/>
    </xf>
    <xf numFmtId="0" fontId="0" fillId="7" borderId="2" xfId="0" applyFill="1" applyBorder="1">
      <alignment horizontal="center" vertical="center"/>
    </xf>
    <xf numFmtId="0" fontId="69" fillId="7" borderId="2" xfId="0" applyFont="1" applyFill="1" applyBorder="1">
      <alignment horizontal="center" vertical="center"/>
    </xf>
    <xf numFmtId="0" fontId="0" fillId="18" borderId="2" xfId="0" applyFill="1" applyBorder="1">
      <alignment horizontal="center" vertical="center"/>
    </xf>
    <xf numFmtId="0" fontId="69" fillId="18" borderId="2" xfId="0" applyFont="1" applyFill="1" applyBorder="1">
      <alignment horizontal="center" vertical="center"/>
    </xf>
    <xf numFmtId="0" fontId="0" fillId="19" borderId="2" xfId="0" applyFill="1" applyBorder="1">
      <alignment horizontal="center" vertical="center"/>
    </xf>
    <xf numFmtId="0" fontId="69" fillId="19" borderId="2" xfId="0" applyFont="1" applyFill="1" applyBorder="1">
      <alignment horizontal="center" vertical="center"/>
    </xf>
    <xf numFmtId="0" fontId="0" fillId="20" borderId="2" xfId="0" applyFill="1" applyBorder="1">
      <alignment horizontal="center" vertical="center"/>
    </xf>
    <xf numFmtId="0" fontId="75" fillId="20" borderId="2" xfId="0" applyFont="1" applyFill="1" applyBorder="1">
      <alignment horizontal="center" vertical="center"/>
    </xf>
    <xf numFmtId="0" fontId="0" fillId="21" borderId="2" xfId="0" applyFill="1" applyBorder="1">
      <alignment horizontal="center" vertical="center"/>
    </xf>
    <xf numFmtId="0" fontId="75" fillId="21" borderId="2" xfId="0" applyFont="1" applyFill="1" applyBorder="1">
      <alignment horizontal="center" vertical="center"/>
    </xf>
    <xf numFmtId="0" fontId="0" fillId="0" borderId="115" xfId="0" applyBorder="1" applyAlignment="1">
      <alignment horizontal="left" vertical="center"/>
    </xf>
    <xf numFmtId="195" fontId="0" fillId="0" borderId="61" xfId="0" applyNumberFormat="1" applyBorder="1">
      <alignment horizontal="center" vertical="center"/>
    </xf>
    <xf numFmtId="0" fontId="0" fillId="0" borderId="174" xfId="0" applyBorder="1" applyAlignment="1">
      <alignment horizontal="left" vertical="center"/>
    </xf>
    <xf numFmtId="0" fontId="0" fillId="0" borderId="25" xfId="0" applyBorder="1">
      <alignment horizontal="center" vertical="center"/>
    </xf>
    <xf numFmtId="194" fontId="0" fillId="0" borderId="25" xfId="0" applyNumberFormat="1" applyBorder="1">
      <alignment horizontal="center" vertical="center"/>
    </xf>
    <xf numFmtId="194" fontId="0" fillId="0" borderId="115" xfId="0" applyNumberFormat="1" applyBorder="1">
      <alignment horizontal="center" vertical="center"/>
    </xf>
    <xf numFmtId="0" fontId="21" fillId="0" borderId="174" xfId="0" applyFont="1" applyBorder="1" applyAlignment="1">
      <alignment horizontal="left" vertical="center"/>
    </xf>
    <xf numFmtId="0" fontId="21" fillId="4" borderId="174" xfId="0" applyFont="1" applyFill="1" applyBorder="1" applyAlignment="1" applyProtection="1">
      <alignment horizontal="left" vertical="center"/>
      <protection locked="0"/>
    </xf>
    <xf numFmtId="0" fontId="78" fillId="0" borderId="0" xfId="0" applyFont="1" applyAlignment="1">
      <alignment horizontal="left" vertical="center" wrapText="1"/>
    </xf>
    <xf numFmtId="0" fontId="79" fillId="0" borderId="0" xfId="0" applyFont="1" applyAlignment="1">
      <alignment horizontal="left" vertical="center"/>
    </xf>
    <xf numFmtId="0" fontId="74" fillId="0" borderId="0" xfId="0" applyFont="1" applyAlignment="1">
      <alignment horizontal="left" vertical="center"/>
    </xf>
    <xf numFmtId="0" fontId="34" fillId="0" borderId="0" xfId="2" applyFont="1">
      <alignment vertical="center"/>
    </xf>
    <xf numFmtId="0" fontId="80" fillId="0" borderId="0" xfId="2" applyFont="1">
      <alignment vertical="center"/>
    </xf>
    <xf numFmtId="0" fontId="6" fillId="13" borderId="47" xfId="0" applyFont="1" applyFill="1" applyBorder="1" applyAlignment="1" applyProtection="1">
      <alignment horizontal="center" vertical="center" wrapText="1"/>
      <protection locked="0"/>
    </xf>
    <xf numFmtId="0" fontId="6" fillId="13" borderId="49" xfId="0" applyFont="1" applyFill="1" applyBorder="1" applyAlignment="1" applyProtection="1">
      <alignment horizontal="center" vertical="center" wrapText="1"/>
      <protection locked="0"/>
    </xf>
    <xf numFmtId="0" fontId="6" fillId="13" borderId="68" xfId="0" applyFont="1" applyFill="1" applyBorder="1" applyAlignment="1" applyProtection="1">
      <alignment horizontal="center" vertical="center" wrapText="1"/>
      <protection locked="0"/>
    </xf>
    <xf numFmtId="0" fontId="6" fillId="13" borderId="155" xfId="0" applyFont="1" applyFill="1" applyBorder="1" applyAlignment="1" applyProtection="1">
      <alignment horizontal="center" vertical="center" wrapText="1"/>
      <protection locked="0"/>
    </xf>
    <xf numFmtId="0" fontId="6" fillId="13" borderId="72" xfId="0" applyFont="1" applyFill="1" applyBorder="1" applyAlignment="1" applyProtection="1">
      <alignment horizontal="center" vertical="center" wrapText="1"/>
      <protection locked="0"/>
    </xf>
    <xf numFmtId="0" fontId="6" fillId="13" borderId="66" xfId="0" applyFont="1" applyFill="1" applyBorder="1" applyAlignment="1" applyProtection="1">
      <alignment horizontal="center" vertical="center" wrapText="1"/>
      <protection locked="0"/>
    </xf>
    <xf numFmtId="0" fontId="6" fillId="13" borderId="100" xfId="0" applyFont="1" applyFill="1" applyBorder="1" applyAlignment="1" applyProtection="1">
      <alignment horizontal="center" vertical="center" wrapText="1"/>
      <protection locked="0"/>
    </xf>
    <xf numFmtId="0" fontId="6" fillId="13" borderId="97" xfId="0" applyFont="1" applyFill="1" applyBorder="1" applyAlignment="1" applyProtection="1">
      <alignment horizontal="center" vertical="center" wrapText="1"/>
      <protection locked="0"/>
    </xf>
    <xf numFmtId="0" fontId="21" fillId="7" borderId="115" xfId="0" applyFont="1" applyFill="1" applyBorder="1" applyAlignment="1" applyProtection="1">
      <alignment horizontal="left" vertical="center"/>
      <protection locked="0"/>
    </xf>
    <xf numFmtId="58" fontId="21" fillId="4" borderId="0" xfId="0" applyNumberFormat="1" applyFont="1" applyFill="1" applyAlignment="1" applyProtection="1">
      <alignment horizontal="left" vertical="center"/>
      <protection locked="0"/>
    </xf>
    <xf numFmtId="0" fontId="21" fillId="10" borderId="25" xfId="0" applyFont="1" applyFill="1" applyBorder="1" applyAlignment="1">
      <alignment horizontal="left" vertical="center"/>
    </xf>
    <xf numFmtId="0" fontId="0" fillId="0" borderId="0" xfId="0" applyAlignment="1">
      <alignment horizontal="right" vertical="center"/>
    </xf>
    <xf numFmtId="0" fontId="68" fillId="4" borderId="21" xfId="2" applyFont="1" applyFill="1" applyBorder="1" applyAlignment="1">
      <alignment horizontal="left" vertical="center" wrapText="1"/>
    </xf>
    <xf numFmtId="0" fontId="32" fillId="9" borderId="31" xfId="2" applyFont="1" applyFill="1" applyBorder="1" applyAlignment="1" applyProtection="1">
      <alignment horizontal="center" vertical="center" wrapText="1"/>
      <protection locked="0"/>
    </xf>
    <xf numFmtId="0" fontId="68" fillId="9" borderId="31" xfId="2" applyFont="1" applyFill="1" applyBorder="1" applyAlignment="1" applyProtection="1">
      <alignment horizontal="center" vertical="center" wrapText="1"/>
      <protection locked="0"/>
    </xf>
    <xf numFmtId="0" fontId="40" fillId="0" borderId="0" xfId="2" applyFont="1" applyAlignment="1">
      <alignment horizontal="center" vertical="center" shrinkToFit="1"/>
    </xf>
    <xf numFmtId="0" fontId="35" fillId="0" borderId="0" xfId="2" applyFont="1" applyAlignment="1">
      <alignment horizontal="left" vertical="center" wrapText="1"/>
    </xf>
    <xf numFmtId="0" fontId="6" fillId="2" borderId="81" xfId="0" applyFont="1" applyFill="1" applyBorder="1" applyAlignment="1">
      <alignment vertical="center" shrinkToFit="1"/>
    </xf>
    <xf numFmtId="0" fontId="6" fillId="2" borderId="73" xfId="0" applyFont="1" applyFill="1" applyBorder="1" applyAlignment="1">
      <alignment vertical="center" shrinkToFit="1"/>
    </xf>
    <xf numFmtId="0" fontId="6" fillId="2" borderId="85" xfId="0" applyFont="1" applyFill="1" applyBorder="1" applyAlignment="1">
      <alignment vertical="center" shrinkToFit="1"/>
    </xf>
    <xf numFmtId="181" fontId="6" fillId="2" borderId="81" xfId="3" applyNumberFormat="1" applyFont="1" applyFill="1" applyBorder="1" applyAlignment="1" applyProtection="1">
      <alignment horizontal="right" vertical="center" shrinkToFit="1"/>
    </xf>
    <xf numFmtId="181" fontId="6" fillId="2" borderId="82" xfId="3" applyNumberFormat="1" applyFont="1" applyFill="1" applyBorder="1" applyAlignment="1" applyProtection="1">
      <alignment horizontal="right" vertical="center" shrinkToFit="1"/>
    </xf>
    <xf numFmtId="181" fontId="6" fillId="2" borderId="35" xfId="3" applyNumberFormat="1" applyFont="1" applyFill="1" applyBorder="1" applyAlignment="1" applyProtection="1">
      <alignment horizontal="right" vertical="center" shrinkToFit="1"/>
    </xf>
    <xf numFmtId="181" fontId="6" fillId="2" borderId="36" xfId="3" applyNumberFormat="1" applyFont="1" applyFill="1" applyBorder="1" applyAlignment="1" applyProtection="1">
      <alignment horizontal="right" vertical="center" shrinkToFit="1"/>
    </xf>
    <xf numFmtId="0" fontId="6" fillId="2" borderId="35" xfId="0" applyFont="1" applyFill="1" applyBorder="1" applyAlignment="1">
      <alignment vertical="center" shrinkToFit="1"/>
    </xf>
    <xf numFmtId="0" fontId="6" fillId="2" borderId="24" xfId="0" applyFont="1" applyFill="1" applyBorder="1" applyAlignment="1">
      <alignment vertical="center" shrinkToFit="1"/>
    </xf>
    <xf numFmtId="0" fontId="6" fillId="2" borderId="74" xfId="0" applyFont="1" applyFill="1" applyBorder="1" applyAlignment="1">
      <alignment vertical="center" shrinkToFit="1"/>
    </xf>
    <xf numFmtId="0" fontId="6" fillId="0" borderId="31" xfId="0" applyFont="1" applyBorder="1">
      <alignment horizontal="center" vertical="center"/>
    </xf>
    <xf numFmtId="0" fontId="6" fillId="0" borderId="77" xfId="0" applyFont="1" applyBorder="1">
      <alignment horizontal="center" vertical="center"/>
    </xf>
    <xf numFmtId="0" fontId="6" fillId="0" borderId="32" xfId="0" applyFont="1" applyBorder="1">
      <alignment horizontal="center" vertical="center"/>
    </xf>
    <xf numFmtId="0" fontId="6" fillId="2" borderId="54" xfId="0" applyFont="1" applyFill="1" applyBorder="1" applyAlignment="1">
      <alignment vertical="center" shrinkToFit="1"/>
    </xf>
    <xf numFmtId="0" fontId="6" fillId="2" borderId="26" xfId="0" applyFont="1" applyFill="1" applyBorder="1" applyAlignment="1">
      <alignment vertical="center" shrinkToFit="1"/>
    </xf>
    <xf numFmtId="0" fontId="6" fillId="2" borderId="39" xfId="0" applyFont="1" applyFill="1" applyBorder="1" applyAlignment="1">
      <alignment vertical="center" shrinkToFit="1"/>
    </xf>
    <xf numFmtId="0" fontId="6" fillId="2" borderId="89" xfId="0" applyFont="1" applyFill="1" applyBorder="1" applyAlignment="1">
      <alignment vertical="center" shrinkToFit="1"/>
    </xf>
    <xf numFmtId="0" fontId="6" fillId="2" borderId="3" xfId="0" applyFont="1" applyFill="1" applyBorder="1" applyAlignment="1">
      <alignment vertical="center" shrinkToFit="1"/>
    </xf>
    <xf numFmtId="0" fontId="6" fillId="2" borderId="60" xfId="0" applyFont="1" applyFill="1" applyBorder="1" applyAlignment="1">
      <alignment vertical="center" shrinkToFit="1"/>
    </xf>
    <xf numFmtId="0" fontId="6" fillId="2" borderId="0" xfId="0" applyFont="1" applyFill="1" applyAlignment="1">
      <alignment horizontal="center" vertical="center" shrinkToFit="1"/>
    </xf>
    <xf numFmtId="0" fontId="6" fillId="0" borderId="31" xfId="0" applyFont="1" applyBorder="1" applyAlignment="1">
      <alignment horizontal="center" vertical="center" shrinkToFit="1"/>
    </xf>
    <xf numFmtId="0" fontId="6" fillId="0" borderId="5" xfId="0" applyFont="1" applyBorder="1" applyAlignment="1">
      <alignment horizontal="center" vertical="center" shrinkToFit="1"/>
    </xf>
    <xf numFmtId="181" fontId="6" fillId="2" borderId="54" xfId="3" applyNumberFormat="1" applyFont="1" applyFill="1" applyBorder="1" applyAlignment="1" applyProtection="1">
      <alignment horizontal="right" vertical="center" shrinkToFit="1"/>
    </xf>
    <xf numFmtId="181" fontId="6" fillId="2" borderId="37" xfId="3" applyNumberFormat="1" applyFont="1" applyFill="1" applyBorder="1" applyAlignment="1" applyProtection="1">
      <alignment horizontal="right" vertical="center" shrinkToFit="1"/>
    </xf>
    <xf numFmtId="181" fontId="6" fillId="2" borderId="78" xfId="3" applyNumberFormat="1" applyFont="1" applyFill="1" applyBorder="1" applyAlignment="1" applyProtection="1">
      <alignment horizontal="right" vertical="center" shrinkToFit="1"/>
    </xf>
    <xf numFmtId="181" fontId="6" fillId="2" borderId="80" xfId="3" applyNumberFormat="1" applyFont="1" applyFill="1" applyBorder="1" applyAlignment="1" applyProtection="1">
      <alignment horizontal="right" vertical="center" shrinkToFit="1"/>
    </xf>
    <xf numFmtId="0" fontId="6" fillId="0" borderId="3"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4" xfId="0" applyFont="1" applyBorder="1" applyAlignment="1">
      <alignment horizontal="center" vertical="center" wrapText="1"/>
    </xf>
    <xf numFmtId="0" fontId="6" fillId="2" borderId="74" xfId="0" applyFont="1" applyFill="1" applyBorder="1" applyAlignment="1">
      <alignment horizontal="left" vertical="top" shrinkToFit="1"/>
    </xf>
    <xf numFmtId="0" fontId="6" fillId="2" borderId="12" xfId="0" applyFont="1" applyFill="1" applyBorder="1" applyAlignment="1">
      <alignment horizontal="left" vertical="top" shrinkToFit="1"/>
    </xf>
    <xf numFmtId="0" fontId="6" fillId="2" borderId="75" xfId="0" applyFont="1" applyFill="1" applyBorder="1" applyAlignment="1">
      <alignment horizontal="left" vertical="top" shrinkToFit="1"/>
    </xf>
    <xf numFmtId="0" fontId="6" fillId="2" borderId="74" xfId="5" applyFont="1" applyFill="1" applyBorder="1" applyAlignment="1" applyProtection="1">
      <alignment horizontal="left" vertical="top" shrinkToFit="1"/>
    </xf>
    <xf numFmtId="0" fontId="6" fillId="2" borderId="12" xfId="5" applyFont="1" applyFill="1" applyBorder="1" applyAlignment="1" applyProtection="1">
      <alignment horizontal="left" vertical="top" shrinkToFit="1"/>
    </xf>
    <xf numFmtId="0" fontId="6" fillId="2" borderId="75" xfId="5" applyFont="1" applyFill="1" applyBorder="1" applyAlignment="1" applyProtection="1">
      <alignment horizontal="left" vertical="top" shrinkToFit="1"/>
    </xf>
    <xf numFmtId="0" fontId="6" fillId="2" borderId="74" xfId="0" applyFont="1" applyFill="1" applyBorder="1" applyAlignment="1">
      <alignment vertical="top" shrinkToFit="1"/>
    </xf>
    <xf numFmtId="0" fontId="6" fillId="2" borderId="12" xfId="0" applyFont="1" applyFill="1" applyBorder="1" applyAlignment="1">
      <alignment vertical="top" shrinkToFit="1"/>
    </xf>
    <xf numFmtId="0" fontId="6" fillId="2" borderId="75" xfId="0" applyFont="1" applyFill="1" applyBorder="1" applyAlignment="1">
      <alignment vertical="top" shrinkToFit="1"/>
    </xf>
    <xf numFmtId="0" fontId="6" fillId="0" borderId="3" xfId="0" applyFont="1" applyBorder="1">
      <alignment horizontal="center" vertical="center"/>
    </xf>
    <xf numFmtId="0" fontId="6" fillId="0" borderId="4" xfId="0" applyFont="1" applyBorder="1">
      <alignment horizontal="center" vertical="center"/>
    </xf>
    <xf numFmtId="179" fontId="13" fillId="0" borderId="0" xfId="0" applyNumberFormat="1" applyFont="1" applyAlignment="1">
      <alignment horizontal="right" vertical="center"/>
    </xf>
    <xf numFmtId="0" fontId="6" fillId="0" borderId="78" xfId="0" applyFont="1" applyBorder="1">
      <alignment horizontal="center" vertical="center"/>
    </xf>
    <xf numFmtId="0" fontId="6" fillId="0" borderId="79" xfId="0" applyFont="1" applyBorder="1">
      <alignment horizontal="center" vertical="center"/>
    </xf>
    <xf numFmtId="0" fontId="6" fillId="0" borderId="86" xfId="0" applyFont="1" applyBorder="1">
      <alignment horizontal="center" vertical="center"/>
    </xf>
    <xf numFmtId="181" fontId="6" fillId="2" borderId="89" xfId="3" applyNumberFormat="1" applyFont="1" applyFill="1" applyBorder="1" applyAlignment="1" applyProtection="1">
      <alignment horizontal="right" vertical="center" shrinkToFit="1"/>
    </xf>
    <xf numFmtId="181" fontId="6" fillId="2" borderId="29" xfId="3" applyNumberFormat="1" applyFont="1" applyFill="1" applyBorder="1" applyAlignment="1" applyProtection="1">
      <alignment horizontal="right" vertical="center" shrinkToFit="1"/>
    </xf>
    <xf numFmtId="182" fontId="6" fillId="0" borderId="0" xfId="0" applyNumberFormat="1" applyFont="1" applyAlignment="1">
      <alignment horizontal="right" vertical="center"/>
    </xf>
    <xf numFmtId="0" fontId="6" fillId="2" borderId="0" xfId="0" applyFont="1" applyFill="1" applyAlignment="1">
      <alignment horizontal="left" vertical="center" indent="1" shrinkToFit="1"/>
    </xf>
    <xf numFmtId="0" fontId="6" fillId="0" borderId="0" xfId="0" applyFont="1" applyAlignment="1">
      <alignment horizontal="left" vertical="center" wrapText="1"/>
    </xf>
    <xf numFmtId="0" fontId="6" fillId="0" borderId="0" xfId="0" applyFont="1" applyAlignment="1">
      <alignment horizontal="right" vertical="center"/>
    </xf>
    <xf numFmtId="0" fontId="6" fillId="2" borderId="0" xfId="0" applyFont="1" applyFill="1" applyAlignment="1">
      <alignment horizontal="center" vertical="top" shrinkToFit="1"/>
    </xf>
    <xf numFmtId="0" fontId="6" fillId="2" borderId="0" xfId="0" applyFont="1" applyFill="1" applyAlignment="1">
      <alignment horizontal="left" vertical="center" shrinkToFit="1"/>
    </xf>
    <xf numFmtId="179" fontId="6" fillId="2" borderId="0" xfId="0" applyNumberFormat="1" applyFont="1" applyFill="1" applyAlignment="1">
      <alignment horizontal="left" vertical="center" shrinkToFit="1"/>
    </xf>
    <xf numFmtId="38" fontId="6" fillId="2" borderId="0" xfId="3" applyFont="1" applyFill="1" applyBorder="1" applyAlignment="1" applyProtection="1">
      <alignment horizontal="distributed" vertical="center" shrinkToFit="1"/>
    </xf>
    <xf numFmtId="0" fontId="6" fillId="0" borderId="0" xfId="0" applyFont="1">
      <alignment horizontal="center" vertical="center"/>
    </xf>
    <xf numFmtId="0" fontId="10" fillId="0" borderId="0" xfId="0" applyFont="1">
      <alignment horizontal="center" vertical="center"/>
    </xf>
    <xf numFmtId="0" fontId="6" fillId="2" borderId="10" xfId="0" applyFont="1" applyFill="1" applyBorder="1" applyAlignment="1">
      <alignment horizontal="left" vertical="center" shrinkToFit="1"/>
    </xf>
    <xf numFmtId="0" fontId="2" fillId="0" borderId="56" xfId="0" applyFont="1" applyBorder="1" applyAlignment="1">
      <alignment horizontal="center" vertical="center" wrapText="1" justifyLastLine="1"/>
    </xf>
    <xf numFmtId="0" fontId="2" fillId="0" borderId="57" xfId="0" applyFont="1" applyBorder="1" applyAlignment="1">
      <alignment horizontal="center" vertical="center" wrapText="1" justifyLastLine="1"/>
    </xf>
    <xf numFmtId="0" fontId="9" fillId="0" borderId="22" xfId="0" applyFont="1" applyBorder="1">
      <alignment horizontal="center" vertical="center"/>
    </xf>
    <xf numFmtId="0" fontId="9" fillId="5" borderId="14" xfId="0" applyFont="1" applyFill="1" applyBorder="1" applyAlignment="1" applyProtection="1">
      <alignment horizontal="center" vertical="center" wrapText="1" shrinkToFit="1"/>
      <protection locked="0"/>
    </xf>
    <xf numFmtId="0" fontId="9" fillId="5" borderId="55" xfId="0" applyFont="1" applyFill="1" applyBorder="1" applyAlignment="1" applyProtection="1">
      <alignment horizontal="center" vertical="center" wrapText="1" shrinkToFit="1"/>
      <protection locked="0"/>
    </xf>
    <xf numFmtId="0" fontId="9" fillId="5" borderId="16" xfId="0" applyFont="1" applyFill="1" applyBorder="1" applyAlignment="1" applyProtection="1">
      <alignment horizontal="center" vertical="center" wrapText="1" shrinkToFit="1"/>
      <protection locked="0"/>
    </xf>
    <xf numFmtId="0" fontId="10" fillId="0" borderId="56" xfId="0" applyFont="1" applyBorder="1" applyAlignment="1">
      <alignment horizontal="center" vertical="center" shrinkToFit="1"/>
    </xf>
    <xf numFmtId="0" fontId="10" fillId="0" borderId="58" xfId="0" applyFont="1" applyBorder="1" applyAlignment="1">
      <alignment horizontal="center" vertical="center" shrinkToFit="1"/>
    </xf>
    <xf numFmtId="178" fontId="10" fillId="5" borderId="57" xfId="0" applyNumberFormat="1" applyFont="1" applyFill="1" applyBorder="1" applyAlignment="1">
      <alignment horizontal="center" vertical="center" shrinkToFit="1"/>
    </xf>
    <xf numFmtId="178" fontId="10" fillId="5" borderId="59" xfId="0" applyNumberFormat="1" applyFont="1" applyFill="1" applyBorder="1" applyAlignment="1">
      <alignment horizontal="center" vertical="center" shrinkToFit="1"/>
    </xf>
    <xf numFmtId="181" fontId="10" fillId="9" borderId="57" xfId="3" applyNumberFormat="1" applyFont="1" applyFill="1" applyBorder="1" applyAlignment="1" applyProtection="1">
      <alignment horizontal="right" vertical="center" shrinkToFit="1"/>
      <protection locked="0"/>
    </xf>
    <xf numFmtId="181" fontId="10" fillId="9" borderId="59" xfId="3" applyNumberFormat="1" applyFont="1" applyFill="1" applyBorder="1" applyAlignment="1" applyProtection="1">
      <alignment horizontal="right" vertical="center" shrinkToFit="1"/>
      <protection locked="0"/>
    </xf>
    <xf numFmtId="181" fontId="10" fillId="0" borderId="14" xfId="3" applyNumberFormat="1" applyFont="1" applyBorder="1" applyAlignment="1" applyProtection="1">
      <alignment horizontal="right" vertical="center" shrinkToFit="1"/>
    </xf>
    <xf numFmtId="181" fontId="10" fillId="0" borderId="4" xfId="3" applyNumberFormat="1" applyFont="1" applyBorder="1" applyAlignment="1" applyProtection="1">
      <alignment horizontal="right" vertical="center" shrinkToFit="1"/>
    </xf>
    <xf numFmtId="0" fontId="10" fillId="0" borderId="60" xfId="0" applyFont="1" applyBorder="1" applyAlignment="1">
      <alignment horizontal="center" vertical="center" shrinkToFit="1"/>
    </xf>
    <xf numFmtId="178" fontId="10" fillId="5" borderId="152" xfId="0" applyNumberFormat="1" applyFont="1" applyFill="1" applyBorder="1" applyAlignment="1">
      <alignment horizontal="center" vertical="center" shrinkToFit="1"/>
    </xf>
    <xf numFmtId="181" fontId="10" fillId="9" borderId="3" xfId="3" applyNumberFormat="1" applyFont="1" applyFill="1" applyBorder="1" applyAlignment="1" applyProtection="1">
      <alignment horizontal="right" vertical="center" shrinkToFit="1"/>
      <protection locked="0"/>
    </xf>
    <xf numFmtId="181" fontId="10" fillId="9" borderId="4" xfId="3" applyNumberFormat="1" applyFont="1" applyFill="1" applyBorder="1" applyAlignment="1" applyProtection="1">
      <alignment horizontal="right" vertical="center" shrinkToFit="1"/>
      <protection locked="0"/>
    </xf>
    <xf numFmtId="181" fontId="10" fillId="0" borderId="3" xfId="3" applyNumberFormat="1" applyFont="1" applyBorder="1" applyAlignment="1" applyProtection="1">
      <alignment horizontal="right" vertical="center" shrinkToFit="1"/>
    </xf>
    <xf numFmtId="181" fontId="10" fillId="0" borderId="29" xfId="3" applyNumberFormat="1" applyFont="1" applyBorder="1" applyAlignment="1" applyProtection="1">
      <alignment horizontal="right" vertical="center" shrinkToFit="1"/>
    </xf>
    <xf numFmtId="181" fontId="10" fillId="0" borderId="76" xfId="3" applyNumberFormat="1" applyFont="1" applyBorder="1" applyAlignment="1" applyProtection="1">
      <alignment horizontal="right" vertical="center" shrinkToFit="1"/>
    </xf>
    <xf numFmtId="0" fontId="10" fillId="0" borderId="40" xfId="0" applyFont="1" applyBorder="1" applyAlignment="1">
      <alignment horizontal="center" vertical="center" shrinkToFit="1"/>
    </xf>
    <xf numFmtId="0" fontId="10" fillId="0" borderId="87" xfId="0" applyFont="1" applyBorder="1" applyAlignment="1">
      <alignment horizontal="center" vertical="center" shrinkToFit="1"/>
    </xf>
    <xf numFmtId="0" fontId="9" fillId="0" borderId="30" xfId="0" applyFont="1" applyBorder="1">
      <alignment horizontal="center" vertical="center"/>
    </xf>
    <xf numFmtId="181" fontId="10" fillId="0" borderId="15" xfId="3" applyNumberFormat="1" applyFont="1" applyBorder="1" applyAlignment="1" applyProtection="1">
      <alignment horizontal="right" vertical="center" shrinkToFit="1"/>
    </xf>
    <xf numFmtId="181" fontId="10" fillId="0" borderId="28" xfId="3" applyNumberFormat="1" applyFont="1" applyBorder="1" applyAlignment="1" applyProtection="1">
      <alignment horizontal="right" vertical="center" shrinkToFit="1"/>
    </xf>
    <xf numFmtId="0" fontId="10" fillId="0" borderId="160" xfId="0" applyFont="1" applyBorder="1" applyAlignment="1">
      <alignment horizontal="center" vertical="center" shrinkToFit="1"/>
    </xf>
    <xf numFmtId="181" fontId="10" fillId="9" borderId="152" xfId="3" applyNumberFormat="1" applyFont="1" applyFill="1" applyBorder="1" applyAlignment="1" applyProtection="1">
      <alignment horizontal="right" vertical="center" shrinkToFit="1"/>
      <protection locked="0"/>
    </xf>
    <xf numFmtId="181" fontId="10" fillId="9" borderId="87" xfId="3" applyNumberFormat="1" applyFont="1" applyFill="1" applyBorder="1" applyAlignment="1" applyProtection="1">
      <alignment horizontal="right" vertical="center" shrinkToFit="1"/>
      <protection locked="0"/>
    </xf>
    <xf numFmtId="0" fontId="10" fillId="0" borderId="110" xfId="0" applyFont="1" applyBorder="1" applyAlignment="1">
      <alignment horizontal="center" vertical="center" shrinkToFit="1"/>
    </xf>
    <xf numFmtId="0" fontId="10" fillId="0" borderId="14" xfId="0" applyFont="1" applyBorder="1" applyAlignment="1">
      <alignment horizontal="center" vertical="center" shrinkToFit="1"/>
    </xf>
    <xf numFmtId="0" fontId="10" fillId="0" borderId="4" xfId="0" applyFont="1" applyBorder="1" applyAlignment="1">
      <alignment horizontal="center" vertical="center" shrinkToFit="1"/>
    </xf>
    <xf numFmtId="181" fontId="10" fillId="9" borderId="14" xfId="3" applyNumberFormat="1" applyFont="1" applyFill="1" applyBorder="1" applyAlignment="1" applyProtection="1">
      <alignment horizontal="right" vertical="center" shrinkToFit="1"/>
      <protection locked="0"/>
    </xf>
    <xf numFmtId="0" fontId="10" fillId="0" borderId="3" xfId="0" applyFont="1" applyBorder="1" applyAlignment="1">
      <alignment horizontal="center" vertical="center" shrinkToFit="1"/>
    </xf>
    <xf numFmtId="181" fontId="10" fillId="9" borderId="55" xfId="3" applyNumberFormat="1" applyFont="1" applyFill="1" applyBorder="1" applyAlignment="1" applyProtection="1">
      <alignment horizontal="right" vertical="center" shrinkToFit="1"/>
      <protection locked="0"/>
    </xf>
    <xf numFmtId="0" fontId="10" fillId="0" borderId="41" xfId="0" applyFont="1" applyBorder="1" applyAlignment="1">
      <alignment horizontal="center" vertical="center" shrinkToFit="1"/>
    </xf>
    <xf numFmtId="0" fontId="10" fillId="0" borderId="55" xfId="0" applyFont="1" applyBorder="1" applyAlignment="1">
      <alignment horizontal="center" vertical="center" shrinkToFit="1"/>
    </xf>
    <xf numFmtId="181" fontId="10" fillId="0" borderId="55" xfId="3" applyNumberFormat="1" applyFont="1" applyBorder="1" applyAlignment="1" applyProtection="1">
      <alignment horizontal="right" vertical="center" shrinkToFit="1"/>
    </xf>
    <xf numFmtId="181" fontId="10" fillId="0" borderId="36" xfId="3" applyNumberFormat="1" applyFont="1" applyBorder="1" applyAlignment="1" applyProtection="1">
      <alignment horizontal="right" vertical="center" shrinkToFi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9" fillId="0" borderId="0" xfId="0" applyFont="1" applyAlignment="1">
      <alignment horizontal="left" vertical="distributed" wrapText="1"/>
    </xf>
    <xf numFmtId="0" fontId="9" fillId="0" borderId="7" xfId="0" applyFont="1" applyBorder="1" applyAlignment="1">
      <alignment horizontal="left" vertical="distributed" wrapText="1"/>
    </xf>
    <xf numFmtId="181" fontId="10" fillId="0" borderId="37" xfId="3" applyNumberFormat="1" applyFont="1" applyBorder="1" applyAlignment="1" applyProtection="1">
      <alignment horizontal="right" vertical="center" shrinkToFit="1"/>
    </xf>
    <xf numFmtId="0" fontId="7" fillId="0" borderId="60" xfId="0" applyFont="1" applyBorder="1" applyAlignment="1">
      <alignment horizontal="center" vertical="center" wrapText="1"/>
    </xf>
    <xf numFmtId="0" fontId="7" fillId="0" borderId="104"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103" xfId="0" applyFont="1" applyBorder="1" applyAlignment="1">
      <alignment horizontal="center" vertical="center" wrapText="1"/>
    </xf>
    <xf numFmtId="181" fontId="10" fillId="0" borderId="24" xfId="3" applyNumberFormat="1" applyFont="1" applyFill="1" applyBorder="1" applyAlignment="1" applyProtection="1">
      <alignment horizontal="right" vertical="center" shrinkToFit="1"/>
    </xf>
    <xf numFmtId="181" fontId="10" fillId="0" borderId="3" xfId="3" applyNumberFormat="1" applyFont="1" applyFill="1" applyBorder="1" applyAlignment="1" applyProtection="1">
      <alignment horizontal="right" vertical="center" shrinkToFit="1"/>
    </xf>
    <xf numFmtId="181" fontId="10" fillId="0" borderId="4" xfId="3" applyNumberFormat="1" applyFont="1" applyFill="1" applyBorder="1" applyAlignment="1" applyProtection="1">
      <alignment horizontal="right" vertical="center" shrinkToFit="1"/>
    </xf>
    <xf numFmtId="181" fontId="10" fillId="0" borderId="24" xfId="3" applyNumberFormat="1" applyFont="1" applyBorder="1" applyAlignment="1" applyProtection="1">
      <alignment horizontal="right" vertical="center" shrinkToFit="1"/>
    </xf>
    <xf numFmtId="0" fontId="10" fillId="0" borderId="6" xfId="0" applyFont="1" applyBorder="1" applyAlignment="1">
      <alignment horizontal="center" vertical="center" textRotation="255" shrinkToFit="1"/>
    </xf>
    <xf numFmtId="0" fontId="10" fillId="0" borderId="57" xfId="0" applyFont="1" applyBorder="1" applyAlignment="1">
      <alignment horizontal="center" vertical="center" textRotation="255" shrinkToFit="1"/>
    </xf>
    <xf numFmtId="0" fontId="10" fillId="0" borderId="30" xfId="0" applyFont="1" applyBorder="1" applyAlignment="1">
      <alignment horizontal="center" vertical="center" textRotation="255" shrinkToFit="1"/>
    </xf>
    <xf numFmtId="0" fontId="10" fillId="0" borderId="87" xfId="0" applyFont="1" applyBorder="1" applyAlignment="1">
      <alignment horizontal="center" vertical="center" textRotation="255" shrinkToFit="1"/>
    </xf>
    <xf numFmtId="0" fontId="10" fillId="0" borderId="62" xfId="0" applyFont="1" applyBorder="1" applyAlignment="1">
      <alignment horizontal="center" vertical="center" textRotation="255" shrinkToFit="1"/>
    </xf>
    <xf numFmtId="0" fontId="10" fillId="0" borderId="59" xfId="0" applyFont="1" applyBorder="1" applyAlignment="1">
      <alignment horizontal="center" vertical="center" textRotation="255" shrinkToFit="1"/>
    </xf>
    <xf numFmtId="0" fontId="7" fillId="0" borderId="56" xfId="0" applyFont="1" applyBorder="1" applyAlignment="1">
      <alignment horizontal="center" vertical="center" wrapText="1"/>
    </xf>
    <xf numFmtId="0" fontId="7" fillId="0" borderId="7" xfId="0" applyFont="1" applyBorder="1" applyAlignment="1">
      <alignment horizontal="center" vertical="center" wrapText="1"/>
    </xf>
    <xf numFmtId="181" fontId="10" fillId="0" borderId="26" xfId="3" applyNumberFormat="1" applyFont="1" applyFill="1" applyBorder="1" applyAlignment="1" applyProtection="1">
      <alignment horizontal="right" vertical="center" shrinkToFit="1"/>
    </xf>
    <xf numFmtId="181" fontId="10" fillId="0" borderId="14" xfId="3" applyNumberFormat="1" applyFont="1" applyFill="1" applyBorder="1" applyAlignment="1" applyProtection="1">
      <alignment horizontal="right" vertical="center" shrinkToFit="1"/>
    </xf>
    <xf numFmtId="181" fontId="10" fillId="0" borderId="26" xfId="3" applyNumberFormat="1" applyFont="1" applyBorder="1" applyAlignment="1" applyProtection="1">
      <alignment horizontal="right" vertical="center" shrinkToFit="1"/>
    </xf>
    <xf numFmtId="0" fontId="69" fillId="19" borderId="2" xfId="0" applyFont="1" applyFill="1" applyBorder="1" applyAlignment="1">
      <alignment horizontal="center" vertical="center" textRotation="255"/>
    </xf>
    <xf numFmtId="0" fontId="75" fillId="20" borderId="2" xfId="0" applyFont="1" applyFill="1" applyBorder="1" applyAlignment="1">
      <alignment horizontal="center" vertical="center" textRotation="255"/>
    </xf>
    <xf numFmtId="0" fontId="75" fillId="21" borderId="2" xfId="0" applyFont="1" applyFill="1" applyBorder="1" applyAlignment="1">
      <alignment horizontal="center" vertical="center" textRotation="255"/>
    </xf>
    <xf numFmtId="0" fontId="69" fillId="11" borderId="2" xfId="0" applyFont="1" applyFill="1" applyBorder="1" applyAlignment="1">
      <alignment horizontal="center" vertical="center" textRotation="255"/>
    </xf>
    <xf numFmtId="0" fontId="75" fillId="14" borderId="2" xfId="0" applyFont="1" applyFill="1" applyBorder="1" applyAlignment="1">
      <alignment horizontal="center" vertical="center" textRotation="255"/>
    </xf>
    <xf numFmtId="0" fontId="69" fillId="15" borderId="2" xfId="0" applyFont="1" applyFill="1" applyBorder="1" applyAlignment="1">
      <alignment horizontal="center" vertical="center" textRotation="255"/>
    </xf>
    <xf numFmtId="0" fontId="69" fillId="7" borderId="2" xfId="0" applyFont="1" applyFill="1" applyBorder="1" applyAlignment="1">
      <alignment horizontal="center" vertical="center" textRotation="255"/>
    </xf>
    <xf numFmtId="0" fontId="69" fillId="18" borderId="2" xfId="0" applyFont="1" applyFill="1" applyBorder="1" applyAlignment="1">
      <alignment horizontal="center" vertical="center" textRotation="255"/>
    </xf>
    <xf numFmtId="0" fontId="65" fillId="9" borderId="0" xfId="1" applyFont="1" applyFill="1" applyAlignment="1" applyProtection="1">
      <alignment horizontal="center" vertical="center"/>
      <protection locked="0"/>
    </xf>
    <xf numFmtId="0" fontId="60" fillId="8" borderId="121" xfId="1" applyFont="1" applyFill="1" applyBorder="1" applyAlignment="1">
      <alignment horizontal="left" vertical="center"/>
    </xf>
    <xf numFmtId="0" fontId="60" fillId="8" borderId="0" xfId="1" applyFont="1" applyFill="1" applyAlignment="1">
      <alignment horizontal="left" vertical="center"/>
    </xf>
    <xf numFmtId="0" fontId="60" fillId="8" borderId="122" xfId="1" applyFont="1" applyFill="1" applyBorder="1" applyAlignment="1">
      <alignment horizontal="left" vertical="center"/>
    </xf>
    <xf numFmtId="0" fontId="47" fillId="0" borderId="2" xfId="1" applyFont="1" applyBorder="1" applyAlignment="1">
      <alignment horizontal="center" vertical="center"/>
    </xf>
    <xf numFmtId="0" fontId="47" fillId="0" borderId="2" xfId="1" applyFont="1" applyBorder="1" applyAlignment="1" applyProtection="1">
      <alignment horizontal="center" vertical="center"/>
      <protection hidden="1"/>
    </xf>
    <xf numFmtId="0" fontId="60" fillId="8" borderId="121" xfId="19" applyFont="1" applyFill="1" applyBorder="1" applyAlignment="1">
      <alignment horizontal="left" vertical="center"/>
    </xf>
    <xf numFmtId="0" fontId="60" fillId="8" borderId="0" xfId="19" applyFont="1" applyFill="1" applyAlignment="1">
      <alignment horizontal="left" vertical="center"/>
    </xf>
    <xf numFmtId="0" fontId="60" fillId="8" borderId="122" xfId="19" applyFont="1" applyFill="1" applyBorder="1" applyAlignment="1">
      <alignment horizontal="left" vertical="center"/>
    </xf>
    <xf numFmtId="0" fontId="60" fillId="16" borderId="2" xfId="1" applyFont="1" applyFill="1" applyBorder="1" applyAlignment="1">
      <alignment horizontal="center" vertical="center"/>
    </xf>
    <xf numFmtId="0" fontId="60" fillId="6" borderId="2" xfId="1" applyFont="1" applyFill="1" applyBorder="1" applyAlignment="1">
      <alignment horizontal="center" vertical="center"/>
    </xf>
    <xf numFmtId="0" fontId="60" fillId="17" borderId="42" xfId="1" applyFont="1" applyFill="1" applyBorder="1" applyAlignment="1" applyProtection="1">
      <alignment horizontal="center" vertical="center"/>
      <protection hidden="1"/>
    </xf>
    <xf numFmtId="0" fontId="60" fillId="8" borderId="2" xfId="1" applyFont="1" applyFill="1" applyBorder="1" applyAlignment="1" applyProtection="1">
      <alignment horizontal="center" vertical="center"/>
      <protection hidden="1"/>
    </xf>
    <xf numFmtId="0" fontId="47" fillId="0" borderId="161" xfId="1" applyFont="1" applyBorder="1" applyAlignment="1">
      <alignment horizontal="center" vertical="center" textRotation="255"/>
    </xf>
    <xf numFmtId="0" fontId="47" fillId="0" borderId="162" xfId="1" applyFont="1" applyBorder="1" applyAlignment="1">
      <alignment horizontal="center" vertical="center" textRotation="255"/>
    </xf>
    <xf numFmtId="0" fontId="47" fillId="0" borderId="163" xfId="1" applyFont="1" applyBorder="1" applyAlignment="1">
      <alignment horizontal="center" vertical="center" textRotation="255"/>
    </xf>
    <xf numFmtId="0" fontId="60" fillId="8" borderId="118" xfId="1" applyFont="1" applyFill="1" applyBorder="1" applyAlignment="1">
      <alignment horizontal="left" vertical="center"/>
    </xf>
    <xf numFmtId="0" fontId="60" fillId="8" borderId="119" xfId="1" applyFont="1" applyFill="1" applyBorder="1" applyAlignment="1">
      <alignment horizontal="left" vertical="center"/>
    </xf>
    <xf numFmtId="0" fontId="60" fillId="8" borderId="120" xfId="1" applyFont="1" applyFill="1" applyBorder="1" applyAlignment="1">
      <alignment horizontal="left" vertical="center"/>
    </xf>
    <xf numFmtId="0" fontId="47" fillId="0" borderId="0" xfId="1" applyFont="1" applyAlignment="1">
      <alignment horizontal="center" vertical="center"/>
    </xf>
    <xf numFmtId="0" fontId="60" fillId="16" borderId="42" xfId="1" applyFont="1" applyFill="1" applyBorder="1" applyAlignment="1">
      <alignment horizontal="center" vertical="center"/>
    </xf>
    <xf numFmtId="0" fontId="60" fillId="17" borderId="2" xfId="1" applyFont="1" applyFill="1" applyBorder="1" applyAlignment="1" applyProtection="1">
      <alignment horizontal="center" vertical="center"/>
      <protection hidden="1"/>
    </xf>
    <xf numFmtId="0" fontId="49" fillId="0" borderId="2" xfId="19" applyFont="1" applyBorder="1" applyAlignment="1">
      <alignment horizontal="center" vertical="center"/>
    </xf>
    <xf numFmtId="0" fontId="49" fillId="2" borderId="2" xfId="19" applyFont="1" applyFill="1" applyBorder="1" applyAlignment="1">
      <alignment horizontal="center" vertical="center" shrinkToFit="1"/>
    </xf>
    <xf numFmtId="58" fontId="10" fillId="2" borderId="10" xfId="1" applyNumberFormat="1" applyFont="1" applyFill="1" applyBorder="1" applyAlignment="1">
      <alignment horizontal="distributed" vertical="center"/>
    </xf>
    <xf numFmtId="0" fontId="10" fillId="2" borderId="10" xfId="1" applyFont="1" applyFill="1" applyBorder="1" applyAlignment="1">
      <alignment horizontal="distributed" vertical="center"/>
    </xf>
    <xf numFmtId="0" fontId="60" fillId="6" borderId="123" xfId="1" applyFont="1" applyFill="1" applyBorder="1" applyAlignment="1">
      <alignment horizontal="left" vertical="center"/>
    </xf>
    <xf numFmtId="0" fontId="60" fillId="6" borderId="124" xfId="1" applyFont="1" applyFill="1" applyBorder="1" applyAlignment="1">
      <alignment horizontal="left" vertical="center"/>
    </xf>
    <xf numFmtId="0" fontId="60" fillId="6" borderId="125" xfId="1" applyFont="1" applyFill="1" applyBorder="1" applyAlignment="1">
      <alignment horizontal="left" vertical="center"/>
    </xf>
    <xf numFmtId="0" fontId="47" fillId="0" borderId="22" xfId="1" applyFont="1" applyBorder="1" applyAlignment="1">
      <alignment horizontal="center" vertical="center"/>
    </xf>
    <xf numFmtId="0" fontId="47" fillId="0" borderId="18" xfId="1" applyFont="1" applyBorder="1" applyAlignment="1">
      <alignment horizontal="center" vertical="center"/>
    </xf>
    <xf numFmtId="0" fontId="47" fillId="0" borderId="21" xfId="1" applyFont="1" applyBorder="1" applyAlignment="1">
      <alignment horizontal="center" vertical="center"/>
    </xf>
    <xf numFmtId="0" fontId="47" fillId="0" borderId="2" xfId="1" applyFont="1" applyBorder="1" applyAlignment="1">
      <alignment horizontal="left" vertical="center" shrinkToFit="1"/>
    </xf>
    <xf numFmtId="0" fontId="47" fillId="2" borderId="2" xfId="1" applyFont="1" applyFill="1" applyBorder="1" applyAlignment="1">
      <alignment horizontal="center" vertical="center" shrinkToFit="1"/>
    </xf>
    <xf numFmtId="0" fontId="47" fillId="0" borderId="22" xfId="1" applyFont="1" applyBorder="1" applyAlignment="1">
      <alignment horizontal="center" vertical="center" shrinkToFit="1"/>
    </xf>
    <xf numFmtId="0" fontId="47" fillId="0" borderId="18" xfId="1" applyFont="1" applyBorder="1" applyAlignment="1">
      <alignment horizontal="center" vertical="center" shrinkToFit="1"/>
    </xf>
    <xf numFmtId="0" fontId="47" fillId="0" borderId="21" xfId="1" applyFont="1" applyBorder="1" applyAlignment="1">
      <alignment horizontal="center" vertical="center" shrinkToFit="1"/>
    </xf>
    <xf numFmtId="176" fontId="47" fillId="2" borderId="22" xfId="1" applyNumberFormat="1" applyFont="1" applyFill="1" applyBorder="1" applyAlignment="1">
      <alignment horizontal="right" vertical="center" shrinkToFit="1"/>
    </xf>
    <xf numFmtId="176" fontId="47" fillId="2" borderId="18" xfId="1" applyNumberFormat="1" applyFont="1" applyFill="1" applyBorder="1" applyAlignment="1">
      <alignment horizontal="right" vertical="center" shrinkToFit="1"/>
    </xf>
    <xf numFmtId="176" fontId="47" fillId="2" borderId="21" xfId="1" applyNumberFormat="1" applyFont="1" applyFill="1" applyBorder="1" applyAlignment="1">
      <alignment horizontal="right" vertical="center" shrinkToFit="1"/>
    </xf>
    <xf numFmtId="176" fontId="47" fillId="0" borderId="22" xfId="1" applyNumberFormat="1" applyFont="1" applyBorder="1" applyAlignment="1">
      <alignment horizontal="right" vertical="center" shrinkToFit="1"/>
    </xf>
    <xf numFmtId="176" fontId="47" fillId="0" borderId="18" xfId="1" applyNumberFormat="1" applyFont="1" applyBorder="1" applyAlignment="1">
      <alignment horizontal="right" vertical="center" shrinkToFit="1"/>
    </xf>
    <xf numFmtId="176" fontId="47" fillId="0" borderId="21" xfId="1" applyNumberFormat="1" applyFont="1" applyBorder="1" applyAlignment="1">
      <alignment horizontal="right" vertical="center" shrinkToFit="1"/>
    </xf>
    <xf numFmtId="0" fontId="47" fillId="9" borderId="2" xfId="1" applyFont="1" applyFill="1" applyBorder="1" applyAlignment="1">
      <alignment horizontal="center" vertical="center" shrinkToFit="1"/>
    </xf>
    <xf numFmtId="0" fontId="47" fillId="0" borderId="6" xfId="1" applyFont="1" applyBorder="1" applyAlignment="1">
      <alignment horizontal="center" vertical="center" shrinkToFit="1"/>
    </xf>
    <xf numFmtId="0" fontId="47" fillId="0" borderId="7" xfId="1" applyFont="1" applyBorder="1" applyAlignment="1">
      <alignment horizontal="center" vertical="center" shrinkToFit="1"/>
    </xf>
    <xf numFmtId="0" fontId="47" fillId="0" borderId="8" xfId="1" applyFont="1" applyBorder="1" applyAlignment="1">
      <alignment horizontal="center" vertical="center" shrinkToFit="1"/>
    </xf>
    <xf numFmtId="0" fontId="47" fillId="0" borderId="2" xfId="1" applyFont="1" applyBorder="1" applyAlignment="1">
      <alignment horizontal="center" vertical="center" shrinkToFit="1"/>
    </xf>
    <xf numFmtId="0" fontId="9" fillId="0" borderId="2" xfId="1" applyFont="1" applyBorder="1" applyAlignment="1">
      <alignment horizontal="center" vertical="center" wrapText="1"/>
    </xf>
    <xf numFmtId="0" fontId="9" fillId="0" borderId="22" xfId="1" applyFont="1" applyBorder="1" applyAlignment="1">
      <alignment horizontal="center" vertical="center" wrapText="1"/>
    </xf>
    <xf numFmtId="0" fontId="6" fillId="2" borderId="2" xfId="1" applyFont="1" applyFill="1" applyBorder="1" applyAlignment="1" applyProtection="1">
      <alignment horizontal="center" vertical="center"/>
      <protection locked="0"/>
    </xf>
    <xf numFmtId="176" fontId="10" fillId="0" borderId="21" xfId="1" applyNumberFormat="1" applyFont="1" applyBorder="1" applyAlignment="1">
      <alignment horizontal="center" vertical="center" shrinkToFit="1"/>
    </xf>
    <xf numFmtId="176" fontId="10" fillId="0" borderId="2" xfId="1" applyNumberFormat="1" applyFont="1" applyBorder="1" applyAlignment="1">
      <alignment horizontal="center" vertical="center" shrinkToFit="1"/>
    </xf>
    <xf numFmtId="0" fontId="47" fillId="0" borderId="22" xfId="1" applyFont="1" applyBorder="1" applyAlignment="1">
      <alignment horizontal="left" vertical="center" shrinkToFit="1"/>
    </xf>
    <xf numFmtId="0" fontId="47" fillId="0" borderId="18" xfId="1" applyFont="1" applyBorder="1" applyAlignment="1">
      <alignment horizontal="left" vertical="center" shrinkToFit="1"/>
    </xf>
    <xf numFmtId="0" fontId="47" fillId="0" borderId="21" xfId="1" applyFont="1" applyBorder="1" applyAlignment="1">
      <alignment horizontal="left" vertical="center" shrinkToFit="1"/>
    </xf>
    <xf numFmtId="195" fontId="47" fillId="2" borderId="2" xfId="1" applyNumberFormat="1" applyFont="1" applyFill="1" applyBorder="1" applyAlignment="1">
      <alignment horizontal="center" vertical="center"/>
    </xf>
    <xf numFmtId="193" fontId="47" fillId="2" borderId="2" xfId="1" applyNumberFormat="1" applyFont="1" applyFill="1" applyBorder="1" applyAlignment="1">
      <alignment horizontal="center" vertical="center"/>
    </xf>
    <xf numFmtId="176" fontId="47" fillId="2" borderId="22" xfId="1" applyNumberFormat="1" applyFont="1" applyFill="1" applyBorder="1" applyAlignment="1" applyProtection="1">
      <alignment horizontal="right" vertical="center" shrinkToFit="1"/>
      <protection locked="0"/>
    </xf>
    <xf numFmtId="176" fontId="47" fillId="2" borderId="18" xfId="1" applyNumberFormat="1" applyFont="1" applyFill="1" applyBorder="1" applyAlignment="1" applyProtection="1">
      <alignment horizontal="right" vertical="center" shrinkToFit="1"/>
      <protection locked="0"/>
    </xf>
    <xf numFmtId="176" fontId="47" fillId="2" borderId="21" xfId="1" applyNumberFormat="1" applyFont="1" applyFill="1" applyBorder="1" applyAlignment="1" applyProtection="1">
      <alignment horizontal="right" vertical="center" shrinkToFit="1"/>
      <protection locked="0"/>
    </xf>
    <xf numFmtId="0" fontId="49" fillId="0" borderId="17" xfId="19" applyFont="1" applyBorder="1" applyAlignment="1">
      <alignment horizontal="center" vertical="center"/>
    </xf>
    <xf numFmtId="0" fontId="49" fillId="9" borderId="17" xfId="19" applyFont="1" applyFill="1" applyBorder="1" applyAlignment="1" applyProtection="1">
      <alignment horizontal="center" vertical="center"/>
      <protection locked="0"/>
    </xf>
    <xf numFmtId="0" fontId="49" fillId="9" borderId="2" xfId="19" applyFont="1" applyFill="1" applyBorder="1" applyAlignment="1" applyProtection="1">
      <alignment horizontal="center" vertical="center"/>
      <protection locked="0"/>
    </xf>
    <xf numFmtId="188" fontId="47" fillId="0" borderId="108" xfId="1" applyNumberFormat="1" applyFont="1" applyBorder="1" applyAlignment="1">
      <alignment horizontal="right" vertical="center" shrinkToFit="1"/>
    </xf>
    <xf numFmtId="188" fontId="47" fillId="0" borderId="109" xfId="1" applyNumberFormat="1" applyFont="1" applyBorder="1" applyAlignment="1">
      <alignment horizontal="right" vertical="center" shrinkToFit="1"/>
    </xf>
    <xf numFmtId="188" fontId="47" fillId="0" borderId="107" xfId="1" applyNumberFormat="1" applyFont="1" applyBorder="1" applyAlignment="1">
      <alignment horizontal="right" vertical="center" shrinkToFit="1"/>
    </xf>
    <xf numFmtId="0" fontId="6" fillId="9" borderId="2" xfId="1" applyFont="1" applyFill="1" applyBorder="1" applyAlignment="1" applyProtection="1">
      <alignment horizontal="center" vertical="center"/>
      <protection locked="0"/>
    </xf>
    <xf numFmtId="0" fontId="47" fillId="2" borderId="2" xfId="1" applyFont="1" applyFill="1" applyBorder="1" applyAlignment="1">
      <alignment horizontal="center" vertical="center"/>
    </xf>
    <xf numFmtId="0" fontId="47" fillId="12" borderId="22" xfId="1" applyFont="1" applyFill="1" applyBorder="1" applyAlignment="1">
      <alignment horizontal="center" vertical="center" shrinkToFit="1"/>
    </xf>
    <xf numFmtId="0" fontId="47" fillId="12" borderId="18" xfId="1" applyFont="1" applyFill="1" applyBorder="1" applyAlignment="1">
      <alignment horizontal="center" vertical="center" shrinkToFit="1"/>
    </xf>
    <xf numFmtId="0" fontId="47" fillId="12" borderId="21" xfId="1" applyFont="1" applyFill="1" applyBorder="1" applyAlignment="1">
      <alignment horizontal="center" vertical="center" shrinkToFit="1"/>
    </xf>
    <xf numFmtId="176" fontId="47" fillId="12" borderId="22" xfId="1" applyNumberFormat="1" applyFont="1" applyFill="1" applyBorder="1" applyAlignment="1" applyProtection="1">
      <alignment horizontal="right" vertical="center" shrinkToFit="1"/>
      <protection locked="0"/>
    </xf>
    <xf numFmtId="176" fontId="47" fillId="12" borderId="18" xfId="1" applyNumberFormat="1" applyFont="1" applyFill="1" applyBorder="1" applyAlignment="1" applyProtection="1">
      <alignment horizontal="right" vertical="center" shrinkToFit="1"/>
      <protection locked="0"/>
    </xf>
    <xf numFmtId="176" fontId="47" fillId="12" borderId="21" xfId="1" applyNumberFormat="1" applyFont="1" applyFill="1" applyBorder="1" applyAlignment="1" applyProtection="1">
      <alignment horizontal="right" vertical="center" shrinkToFit="1"/>
      <protection locked="0"/>
    </xf>
    <xf numFmtId="179" fontId="47" fillId="2" borderId="2" xfId="1" applyNumberFormat="1" applyFont="1" applyFill="1" applyBorder="1" applyAlignment="1">
      <alignment horizontal="center" vertical="center" shrinkToFit="1"/>
    </xf>
    <xf numFmtId="196" fontId="47" fillId="9" borderId="2" xfId="1" applyNumberFormat="1" applyFont="1" applyFill="1" applyBorder="1" applyAlignment="1">
      <alignment horizontal="center" vertical="center" shrinkToFit="1"/>
    </xf>
    <xf numFmtId="0" fontId="6" fillId="13" borderId="2" xfId="1" applyFont="1" applyFill="1" applyBorder="1" applyAlignment="1" applyProtection="1">
      <alignment horizontal="center" vertical="center"/>
      <protection locked="0"/>
    </xf>
    <xf numFmtId="0" fontId="47" fillId="0" borderId="22" xfId="1" applyFont="1" applyBorder="1" applyAlignment="1">
      <alignment horizontal="left" vertical="center"/>
    </xf>
    <xf numFmtId="0" fontId="47" fillId="0" borderId="18" xfId="1" applyFont="1" applyBorder="1" applyAlignment="1">
      <alignment horizontal="left" vertical="center"/>
    </xf>
    <xf numFmtId="0" fontId="47" fillId="0" borderId="21" xfId="1" applyFont="1" applyBorder="1" applyAlignment="1">
      <alignment horizontal="left" vertical="center"/>
    </xf>
    <xf numFmtId="176" fontId="47" fillId="12" borderId="22" xfId="1" applyNumberFormat="1" applyFont="1" applyFill="1" applyBorder="1" applyAlignment="1">
      <alignment horizontal="right" vertical="center" shrinkToFit="1"/>
    </xf>
    <xf numFmtId="176" fontId="47" fillId="12" borderId="18" xfId="1" applyNumberFormat="1" applyFont="1" applyFill="1" applyBorder="1" applyAlignment="1">
      <alignment horizontal="right" vertical="center" shrinkToFit="1"/>
    </xf>
    <xf numFmtId="176" fontId="47" fillId="12" borderId="21" xfId="1" applyNumberFormat="1" applyFont="1" applyFill="1" applyBorder="1" applyAlignment="1">
      <alignment horizontal="right" vertical="center" shrinkToFit="1"/>
    </xf>
    <xf numFmtId="0" fontId="60" fillId="8" borderId="0" xfId="1" applyFont="1" applyFill="1" applyAlignment="1">
      <alignment horizontal="left" vertical="center" shrinkToFit="1"/>
    </xf>
    <xf numFmtId="0" fontId="47" fillId="0" borderId="118" xfId="1" applyFont="1" applyBorder="1" applyAlignment="1">
      <alignment horizontal="center" vertical="center"/>
    </xf>
    <xf numFmtId="0" fontId="47" fillId="0" borderId="119" xfId="1" applyFont="1" applyBorder="1" applyAlignment="1">
      <alignment horizontal="center" vertical="center"/>
    </xf>
    <xf numFmtId="0" fontId="47" fillId="0" borderId="123" xfId="1" applyFont="1" applyBorder="1" applyAlignment="1">
      <alignment horizontal="center" vertical="center"/>
    </xf>
    <xf numFmtId="0" fontId="47" fillId="0" borderId="124" xfId="1" applyFont="1" applyBorder="1" applyAlignment="1">
      <alignment horizontal="center" vertical="center"/>
    </xf>
    <xf numFmtId="176" fontId="47" fillId="0" borderId="127" xfId="1" applyNumberFormat="1" applyFont="1" applyBorder="1" applyAlignment="1">
      <alignment horizontal="center" vertical="center"/>
    </xf>
    <xf numFmtId="176" fontId="47" fillId="0" borderId="119" xfId="1" applyNumberFormat="1" applyFont="1" applyBorder="1" applyAlignment="1">
      <alignment horizontal="center" vertical="center"/>
    </xf>
    <xf numFmtId="176" fontId="47" fillId="0" borderId="120" xfId="1" applyNumberFormat="1" applyFont="1" applyBorder="1" applyAlignment="1">
      <alignment horizontal="center" vertical="center"/>
    </xf>
    <xf numFmtId="176" fontId="47" fillId="0" borderId="170" xfId="1" applyNumberFormat="1" applyFont="1" applyBorder="1" applyAlignment="1">
      <alignment horizontal="center" vertical="center"/>
    </xf>
    <xf numFmtId="176" fontId="47" fillId="0" borderId="124" xfId="1" applyNumberFormat="1" applyFont="1" applyBorder="1" applyAlignment="1">
      <alignment horizontal="center" vertical="center"/>
    </xf>
    <xf numFmtId="176" fontId="47" fillId="0" borderId="125" xfId="1" applyNumberFormat="1" applyFont="1" applyBorder="1" applyAlignment="1">
      <alignment horizontal="center" vertical="center"/>
    </xf>
    <xf numFmtId="176" fontId="52" fillId="0" borderId="128" xfId="1" applyNumberFormat="1" applyFont="1" applyBorder="1" applyAlignment="1">
      <alignment horizontal="center" vertical="center"/>
    </xf>
    <xf numFmtId="176" fontId="52" fillId="0" borderId="129" xfId="1" applyNumberFormat="1" applyFont="1" applyBorder="1" applyAlignment="1">
      <alignment horizontal="center" vertical="center"/>
    </xf>
    <xf numFmtId="176" fontId="52" fillId="0" borderId="130" xfId="1" applyNumberFormat="1" applyFont="1" applyBorder="1" applyAlignment="1">
      <alignment horizontal="center" vertical="center"/>
    </xf>
    <xf numFmtId="187" fontId="47" fillId="0" borderId="118" xfId="1" applyNumberFormat="1" applyFont="1" applyBorder="1" applyAlignment="1">
      <alignment horizontal="center" vertical="center"/>
    </xf>
    <xf numFmtId="187" fontId="47" fillId="0" borderId="119" xfId="1" applyNumberFormat="1" applyFont="1" applyBorder="1" applyAlignment="1">
      <alignment horizontal="center" vertical="center"/>
    </xf>
    <xf numFmtId="187" fontId="47" fillId="0" borderId="120" xfId="1" applyNumberFormat="1" applyFont="1" applyBorder="1" applyAlignment="1">
      <alignment horizontal="center" vertical="center"/>
    </xf>
    <xf numFmtId="187" fontId="47" fillId="0" borderId="123" xfId="1" applyNumberFormat="1" applyFont="1" applyBorder="1" applyAlignment="1">
      <alignment horizontal="center" vertical="center"/>
    </xf>
    <xf numFmtId="187" fontId="47" fillId="0" borderId="124" xfId="1" applyNumberFormat="1" applyFont="1" applyBorder="1" applyAlignment="1">
      <alignment horizontal="center" vertical="center"/>
    </xf>
    <xf numFmtId="187" fontId="47" fillId="0" borderId="125" xfId="1" applyNumberFormat="1" applyFont="1" applyBorder="1" applyAlignment="1">
      <alignment horizontal="center" vertical="center"/>
    </xf>
    <xf numFmtId="0" fontId="52" fillId="3" borderId="144" xfId="1" applyFont="1" applyFill="1" applyBorder="1" applyAlignment="1">
      <alignment horizontal="left" vertical="center" shrinkToFit="1"/>
    </xf>
    <xf numFmtId="187" fontId="47" fillId="0" borderId="171" xfId="1" applyNumberFormat="1" applyFont="1" applyBorder="1" applyAlignment="1">
      <alignment horizontal="center" vertical="center"/>
    </xf>
    <xf numFmtId="187" fontId="47" fillId="0" borderId="172" xfId="1" applyNumberFormat="1" applyFont="1" applyBorder="1" applyAlignment="1">
      <alignment horizontal="center" vertical="center"/>
    </xf>
    <xf numFmtId="187" fontId="59" fillId="0" borderId="172" xfId="1" applyNumberFormat="1" applyFont="1" applyBorder="1" applyAlignment="1">
      <alignment horizontal="center" vertical="center" wrapText="1"/>
    </xf>
    <xf numFmtId="187" fontId="59" fillId="0" borderId="172" xfId="1" applyNumberFormat="1" applyFont="1" applyBorder="1" applyAlignment="1">
      <alignment horizontal="center" vertical="center"/>
    </xf>
    <xf numFmtId="187" fontId="47" fillId="0" borderId="172" xfId="1" applyNumberFormat="1" applyFont="1" applyBorder="1" applyAlignment="1">
      <alignment horizontal="center" vertical="center" shrinkToFit="1"/>
    </xf>
    <xf numFmtId="187" fontId="47" fillId="0" borderId="173" xfId="1" applyNumberFormat="1" applyFont="1" applyBorder="1" applyAlignment="1">
      <alignment horizontal="center" vertical="center" shrinkToFit="1"/>
    </xf>
    <xf numFmtId="0" fontId="54" fillId="0" borderId="141" xfId="1" applyFont="1" applyBorder="1" applyAlignment="1">
      <alignment horizontal="center" vertical="center" wrapText="1"/>
    </xf>
    <xf numFmtId="0" fontId="54" fillId="0" borderId="1" xfId="1" applyFont="1" applyBorder="1" applyAlignment="1">
      <alignment horizontal="center" vertical="center"/>
    </xf>
    <xf numFmtId="0" fontId="54" fillId="0" borderId="180" xfId="1" applyFont="1" applyBorder="1" applyAlignment="1">
      <alignment horizontal="center" vertical="center"/>
    </xf>
    <xf numFmtId="0" fontId="54" fillId="0" borderId="2" xfId="1" applyFont="1" applyBorder="1" applyAlignment="1">
      <alignment horizontal="center" vertical="center"/>
    </xf>
    <xf numFmtId="176" fontId="47" fillId="0" borderId="174" xfId="1" applyNumberFormat="1" applyFont="1" applyBorder="1" applyAlignment="1">
      <alignment horizontal="center" vertical="center" shrinkToFit="1"/>
    </xf>
    <xf numFmtId="176" fontId="47" fillId="0" borderId="175" xfId="1" applyNumberFormat="1" applyFont="1" applyBorder="1" applyAlignment="1">
      <alignment horizontal="center" vertical="center" shrinkToFit="1"/>
    </xf>
    <xf numFmtId="197" fontId="47" fillId="2" borderId="176" xfId="1" applyNumberFormat="1" applyFont="1" applyFill="1" applyBorder="1" applyAlignment="1">
      <alignment horizontal="center" vertical="center"/>
    </xf>
    <xf numFmtId="197" fontId="47" fillId="2" borderId="4" xfId="1" applyNumberFormat="1" applyFont="1" applyFill="1" applyBorder="1" applyAlignment="1">
      <alignment horizontal="center" vertical="center"/>
    </xf>
    <xf numFmtId="197" fontId="47" fillId="2" borderId="58" xfId="1" applyNumberFormat="1" applyFont="1" applyFill="1" applyBorder="1" applyAlignment="1">
      <alignment horizontal="center" vertical="center"/>
    </xf>
    <xf numFmtId="197" fontId="47" fillId="2" borderId="177" xfId="1" applyNumberFormat="1" applyFont="1" applyFill="1" applyBorder="1" applyAlignment="1">
      <alignment horizontal="center" vertical="center"/>
    </xf>
    <xf numFmtId="197" fontId="47" fillId="2" borderId="91" xfId="1" applyNumberFormat="1" applyFont="1" applyFill="1" applyBorder="1" applyAlignment="1">
      <alignment horizontal="center" vertical="center"/>
    </xf>
    <xf numFmtId="197" fontId="47" fillId="2" borderId="178" xfId="1" applyNumberFormat="1" applyFont="1" applyFill="1" applyBorder="1" applyAlignment="1">
      <alignment horizontal="center" vertical="center"/>
    </xf>
    <xf numFmtId="197" fontId="47" fillId="2" borderId="31" xfId="1" applyNumberFormat="1" applyFont="1" applyFill="1" applyBorder="1" applyAlignment="1">
      <alignment horizontal="center" vertical="center"/>
    </xf>
    <xf numFmtId="197" fontId="47" fillId="2" borderId="77" xfId="1" applyNumberFormat="1" applyFont="1" applyFill="1" applyBorder="1" applyAlignment="1">
      <alignment horizontal="center" vertical="center"/>
    </xf>
    <xf numFmtId="197" fontId="47" fillId="2" borderId="5" xfId="1" applyNumberFormat="1" applyFont="1" applyFill="1" applyBorder="1" applyAlignment="1">
      <alignment horizontal="center" vertical="center"/>
    </xf>
    <xf numFmtId="0" fontId="47" fillId="0" borderId="115" xfId="1" applyFont="1" applyBorder="1" applyAlignment="1">
      <alignment horizontal="center" vertical="center" shrinkToFit="1"/>
    </xf>
    <xf numFmtId="0" fontId="47" fillId="0" borderId="181" xfId="1" applyFont="1" applyBorder="1" applyAlignment="1">
      <alignment horizontal="center" vertical="center" shrinkToFit="1"/>
    </xf>
    <xf numFmtId="197" fontId="47" fillId="2" borderId="182" xfId="1" applyNumberFormat="1" applyFont="1" applyFill="1" applyBorder="1" applyAlignment="1">
      <alignment horizontal="center" vertical="center"/>
    </xf>
    <xf numFmtId="197" fontId="47" fillId="2" borderId="27" xfId="1" applyNumberFormat="1" applyFont="1" applyFill="1" applyBorder="1" applyAlignment="1">
      <alignment horizontal="center" vertical="center"/>
    </xf>
    <xf numFmtId="197" fontId="47" fillId="2" borderId="40" xfId="1" applyNumberFormat="1" applyFont="1" applyFill="1" applyBorder="1" applyAlignment="1">
      <alignment horizontal="center" vertical="center"/>
    </xf>
    <xf numFmtId="197" fontId="47" fillId="2" borderId="183" xfId="1" applyNumberFormat="1" applyFont="1" applyFill="1" applyBorder="1" applyAlignment="1">
      <alignment horizontal="center" vertical="center"/>
    </xf>
    <xf numFmtId="197" fontId="47" fillId="2" borderId="115" xfId="1" applyNumberFormat="1" applyFont="1" applyFill="1" applyBorder="1" applyAlignment="1">
      <alignment horizontal="center" vertical="center"/>
    </xf>
    <xf numFmtId="0" fontId="47" fillId="0" borderId="2" xfId="1" applyFont="1" applyBorder="1" applyAlignment="1">
      <alignment horizontal="left" vertical="center"/>
    </xf>
    <xf numFmtId="197" fontId="47" fillId="2" borderId="110" xfId="1" applyNumberFormat="1" applyFont="1" applyFill="1" applyBorder="1" applyAlignment="1">
      <alignment horizontal="center" vertical="center"/>
    </xf>
    <xf numFmtId="197" fontId="47" fillId="2" borderId="16" xfId="1" applyNumberFormat="1" applyFont="1" applyFill="1" applyBorder="1" applyAlignment="1">
      <alignment horizontal="center" vertical="center"/>
    </xf>
    <xf numFmtId="197" fontId="47" fillId="2" borderId="179" xfId="1" applyNumberFormat="1" applyFont="1" applyFill="1" applyBorder="1" applyAlignment="1">
      <alignment horizontal="center" vertical="center"/>
    </xf>
    <xf numFmtId="197" fontId="47" fillId="2" borderId="168" xfId="1" applyNumberFormat="1" applyFont="1" applyFill="1" applyBorder="1" applyAlignment="1">
      <alignment horizontal="center" vertical="center"/>
    </xf>
    <xf numFmtId="197" fontId="47" fillId="2" borderId="169" xfId="1" applyNumberFormat="1" applyFont="1" applyFill="1" applyBorder="1" applyAlignment="1">
      <alignment horizontal="center" vertical="center"/>
    </xf>
    <xf numFmtId="197" fontId="47" fillId="2" borderId="165" xfId="1" applyNumberFormat="1" applyFont="1" applyFill="1" applyBorder="1" applyAlignment="1">
      <alignment horizontal="center" vertical="center"/>
    </xf>
    <xf numFmtId="197" fontId="47" fillId="2" borderId="174" xfId="1" applyNumberFormat="1" applyFont="1" applyFill="1" applyBorder="1" applyAlignment="1">
      <alignment horizontal="center" vertical="center"/>
    </xf>
    <xf numFmtId="197" fontId="47" fillId="2" borderId="1" xfId="1" applyNumberFormat="1" applyFont="1" applyFill="1" applyBorder="1" applyAlignment="1">
      <alignment horizontal="center" vertical="center"/>
    </xf>
    <xf numFmtId="197" fontId="47" fillId="2" borderId="142" xfId="1" applyNumberFormat="1" applyFont="1" applyFill="1" applyBorder="1" applyAlignment="1">
      <alignment horizontal="center" vertical="center"/>
    </xf>
    <xf numFmtId="197" fontId="47" fillId="2" borderId="2" xfId="1" applyNumberFormat="1" applyFont="1" applyFill="1" applyBorder="1" applyAlignment="1">
      <alignment horizontal="center" vertical="center"/>
    </xf>
    <xf numFmtId="197" fontId="47" fillId="2" borderId="184" xfId="1" applyNumberFormat="1" applyFont="1" applyFill="1" applyBorder="1" applyAlignment="1">
      <alignment horizontal="center" vertical="center"/>
    </xf>
    <xf numFmtId="0" fontId="47" fillId="0" borderId="180" xfId="1" applyFont="1" applyBorder="1" applyAlignment="1">
      <alignment horizontal="center" vertical="center" shrinkToFit="1"/>
    </xf>
    <xf numFmtId="0" fontId="47" fillId="0" borderId="171" xfId="1" applyFont="1" applyBorder="1" applyAlignment="1">
      <alignment horizontal="center" vertical="center" shrinkToFit="1"/>
    </xf>
    <xf numFmtId="0" fontId="47" fillId="0" borderId="172" xfId="1" applyFont="1" applyBorder="1" applyAlignment="1">
      <alignment horizontal="center" vertical="center" shrinkToFit="1"/>
    </xf>
    <xf numFmtId="176" fontId="47" fillId="0" borderId="61" xfId="1" applyNumberFormat="1" applyFont="1" applyBorder="1" applyAlignment="1">
      <alignment horizontal="center" vertical="center" shrinkToFit="1"/>
    </xf>
    <xf numFmtId="176" fontId="47" fillId="0" borderId="185" xfId="1" applyNumberFormat="1" applyFont="1" applyBorder="1" applyAlignment="1">
      <alignment horizontal="center" vertical="center" shrinkToFit="1"/>
    </xf>
    <xf numFmtId="197" fontId="47" fillId="2" borderId="186" xfId="1" applyNumberFormat="1" applyFont="1" applyFill="1" applyBorder="1" applyAlignment="1">
      <alignment horizontal="center" vertical="center"/>
    </xf>
    <xf numFmtId="197" fontId="47" fillId="2" borderId="26" xfId="1" applyNumberFormat="1" applyFont="1" applyFill="1" applyBorder="1" applyAlignment="1">
      <alignment horizontal="center" vertical="center"/>
    </xf>
    <xf numFmtId="197" fontId="47" fillId="2" borderId="39" xfId="1" applyNumberFormat="1" applyFont="1" applyFill="1" applyBorder="1" applyAlignment="1">
      <alignment horizontal="center" vertical="center"/>
    </xf>
    <xf numFmtId="197" fontId="47" fillId="2" borderId="190" xfId="1" applyNumberFormat="1" applyFont="1" applyFill="1" applyBorder="1" applyAlignment="1">
      <alignment horizontal="center" vertical="center"/>
    </xf>
    <xf numFmtId="197" fontId="47" fillId="2" borderId="159" xfId="1" applyNumberFormat="1" applyFont="1" applyFill="1" applyBorder="1" applyAlignment="1">
      <alignment horizontal="center" vertical="center"/>
    </xf>
    <xf numFmtId="197" fontId="47" fillId="2" borderId="191" xfId="1" applyNumberFormat="1" applyFont="1" applyFill="1" applyBorder="1" applyAlignment="1">
      <alignment horizontal="center" vertical="center"/>
    </xf>
    <xf numFmtId="0" fontId="72" fillId="3" borderId="149" xfId="1" applyFont="1" applyFill="1" applyBorder="1" applyAlignment="1">
      <alignment horizontal="left" vertical="center" shrinkToFit="1"/>
    </xf>
    <xf numFmtId="0" fontId="47" fillId="0" borderId="188" xfId="1" applyFont="1" applyBorder="1" applyAlignment="1">
      <alignment horizontal="center" vertical="center" shrinkToFit="1"/>
    </xf>
    <xf numFmtId="0" fontId="47" fillId="0" borderId="189" xfId="1" applyFont="1" applyBorder="1" applyAlignment="1">
      <alignment horizontal="center" vertical="center" shrinkToFit="1"/>
    </xf>
    <xf numFmtId="197" fontId="47" fillId="2" borderId="167" xfId="1" applyNumberFormat="1" applyFont="1" applyFill="1" applyBorder="1" applyAlignment="1">
      <alignment horizontal="center" vertical="center"/>
    </xf>
    <xf numFmtId="197" fontId="47" fillId="2" borderId="158" xfId="1" applyNumberFormat="1" applyFont="1" applyFill="1" applyBorder="1" applyAlignment="1">
      <alignment horizontal="center" vertical="center"/>
    </xf>
    <xf numFmtId="197" fontId="47" fillId="2" borderId="153" xfId="1" applyNumberFormat="1" applyFont="1" applyFill="1" applyBorder="1" applyAlignment="1">
      <alignment horizontal="center" vertical="center"/>
    </xf>
    <xf numFmtId="0" fontId="47" fillId="2" borderId="31" xfId="1" applyFont="1" applyFill="1" applyBorder="1" applyAlignment="1">
      <alignment horizontal="center" vertical="center"/>
    </xf>
    <xf numFmtId="0" fontId="47" fillId="2" borderId="77" xfId="1" applyFont="1" applyFill="1" applyBorder="1" applyAlignment="1">
      <alignment horizontal="center" vertical="center"/>
    </xf>
    <xf numFmtId="0" fontId="47" fillId="2" borderId="5" xfId="1" applyFont="1" applyFill="1" applyBorder="1" applyAlignment="1">
      <alignment horizontal="center" vertical="center"/>
    </xf>
    <xf numFmtId="0" fontId="47" fillId="2" borderId="190" xfId="1" applyFont="1" applyFill="1" applyBorder="1" applyAlignment="1">
      <alignment horizontal="center" vertical="center"/>
    </xf>
    <xf numFmtId="0" fontId="47" fillId="2" borderId="159" xfId="1" applyFont="1" applyFill="1" applyBorder="1" applyAlignment="1">
      <alignment horizontal="center" vertical="center"/>
    </xf>
    <xf numFmtId="0" fontId="47" fillId="2" borderId="191" xfId="1" applyFont="1" applyFill="1" applyBorder="1" applyAlignment="1">
      <alignment horizontal="center" vertical="center"/>
    </xf>
    <xf numFmtId="197" fontId="47" fillId="2" borderId="192" xfId="1" applyNumberFormat="1" applyFont="1" applyFill="1" applyBorder="1" applyAlignment="1">
      <alignment horizontal="center" vertical="center"/>
    </xf>
    <xf numFmtId="197" fontId="47" fillId="2" borderId="193" xfId="1" applyNumberFormat="1" applyFont="1" applyFill="1" applyBorder="1" applyAlignment="1">
      <alignment horizontal="center" vertical="center"/>
    </xf>
    <xf numFmtId="197" fontId="47" fillId="2" borderId="187" xfId="1" applyNumberFormat="1" applyFont="1" applyFill="1" applyBorder="1" applyAlignment="1">
      <alignment horizontal="center" vertical="center"/>
    </xf>
    <xf numFmtId="197" fontId="47" fillId="2" borderId="61" xfId="1" applyNumberFormat="1" applyFont="1" applyFill="1" applyBorder="1" applyAlignment="1">
      <alignment horizontal="center" vertical="center"/>
    </xf>
    <xf numFmtId="197" fontId="47" fillId="2" borderId="172" xfId="1" applyNumberFormat="1" applyFont="1" applyFill="1" applyBorder="1" applyAlignment="1">
      <alignment horizontal="center" vertical="center"/>
    </xf>
    <xf numFmtId="197" fontId="47" fillId="2" borderId="173" xfId="1" applyNumberFormat="1" applyFont="1" applyFill="1" applyBorder="1" applyAlignment="1">
      <alignment horizontal="center" vertical="center"/>
    </xf>
    <xf numFmtId="197" fontId="47" fillId="2" borderId="164" xfId="1" applyNumberFormat="1" applyFont="1" applyFill="1" applyBorder="1" applyAlignment="1">
      <alignment horizontal="center" vertical="center"/>
    </xf>
    <xf numFmtId="197" fontId="47" fillId="2" borderId="188" xfId="1" applyNumberFormat="1" applyFont="1" applyFill="1" applyBorder="1" applyAlignment="1">
      <alignment horizontal="center" vertical="center"/>
    </xf>
    <xf numFmtId="0" fontId="47" fillId="0" borderId="120" xfId="1" applyFont="1" applyBorder="1" applyAlignment="1">
      <alignment horizontal="center" vertical="center"/>
    </xf>
    <xf numFmtId="0" fontId="47" fillId="0" borderId="125" xfId="1" applyFont="1" applyBorder="1" applyAlignment="1">
      <alignment horizontal="center" vertical="center"/>
    </xf>
    <xf numFmtId="0" fontId="47" fillId="0" borderId="119" xfId="1" applyFont="1" applyBorder="1" applyAlignment="1">
      <alignment horizontal="center" vertical="center" wrapText="1"/>
    </xf>
    <xf numFmtId="0" fontId="47" fillId="0" borderId="126" xfId="1" applyFont="1" applyBorder="1" applyAlignment="1">
      <alignment horizontal="center" vertical="center" wrapText="1"/>
    </xf>
    <xf numFmtId="0" fontId="47" fillId="0" borderId="0" xfId="1" applyFont="1" applyAlignment="1">
      <alignment horizontal="center" vertical="center" wrapText="1"/>
    </xf>
    <xf numFmtId="0" fontId="47" fillId="0" borderId="19" xfId="1" applyFont="1" applyBorder="1" applyAlignment="1">
      <alignment horizontal="center" vertical="center" wrapText="1"/>
    </xf>
    <xf numFmtId="0" fontId="47" fillId="0" borderId="127" xfId="1" applyFont="1" applyBorder="1" applyAlignment="1">
      <alignment horizontal="center" vertical="center" wrapText="1"/>
    </xf>
    <xf numFmtId="0" fontId="47" fillId="0" borderId="30" xfId="1" applyFont="1" applyBorder="1" applyAlignment="1">
      <alignment horizontal="center" vertical="center" wrapText="1"/>
    </xf>
    <xf numFmtId="0" fontId="47" fillId="0" borderId="120" xfId="1" applyFont="1" applyBorder="1" applyAlignment="1">
      <alignment horizontal="center" vertical="center" wrapText="1"/>
    </xf>
    <xf numFmtId="0" fontId="47" fillId="0" borderId="122" xfId="1" applyFont="1" applyBorder="1" applyAlignment="1">
      <alignment horizontal="center" vertical="center" wrapText="1"/>
    </xf>
    <xf numFmtId="0" fontId="6" fillId="0" borderId="194" xfId="1" applyFont="1" applyBorder="1" applyAlignment="1">
      <alignment horizontal="center" vertical="center" shrinkToFit="1"/>
    </xf>
    <xf numFmtId="0" fontId="6" fillId="0" borderId="131" xfId="1" applyFont="1" applyBorder="1" applyAlignment="1">
      <alignment horizontal="center" vertical="center" shrinkToFit="1"/>
    </xf>
    <xf numFmtId="0" fontId="6" fillId="0" borderId="166" xfId="1" applyFont="1" applyBorder="1" applyAlignment="1">
      <alignment horizontal="center" vertical="center" shrinkToFit="1"/>
    </xf>
    <xf numFmtId="0" fontId="6" fillId="0" borderId="194" xfId="1" applyFont="1" applyBorder="1" applyAlignment="1">
      <alignment horizontal="center" vertical="center"/>
    </xf>
    <xf numFmtId="0" fontId="6" fillId="0" borderId="131" xfId="1" applyFont="1" applyBorder="1" applyAlignment="1">
      <alignment horizontal="center" vertical="center"/>
    </xf>
    <xf numFmtId="0" fontId="6" fillId="0" borderId="136" xfId="1" applyFont="1" applyBorder="1" applyAlignment="1">
      <alignment horizontal="center" vertical="center"/>
    </xf>
    <xf numFmtId="177" fontId="10" fillId="0" borderId="137" xfId="1" applyNumberFormat="1" applyFont="1" applyBorder="1" applyAlignment="1">
      <alignment horizontal="center" vertical="center" shrinkToFit="1"/>
    </xf>
    <xf numFmtId="177" fontId="10" fillId="0" borderId="131" xfId="1" applyNumberFormat="1" applyFont="1" applyBorder="1" applyAlignment="1">
      <alignment horizontal="center" vertical="center" shrinkToFit="1"/>
    </xf>
    <xf numFmtId="177" fontId="10" fillId="0" borderId="136" xfId="1" applyNumberFormat="1" applyFont="1" applyBorder="1" applyAlignment="1">
      <alignment horizontal="center" vertical="center" shrinkToFit="1"/>
    </xf>
    <xf numFmtId="191" fontId="6" fillId="0" borderId="137" xfId="1" applyNumberFormat="1" applyFont="1" applyBorder="1" applyAlignment="1">
      <alignment horizontal="center" vertical="center" shrinkToFit="1"/>
    </xf>
    <xf numFmtId="191" fontId="6" fillId="0" borderId="131" xfId="1" applyNumberFormat="1" applyFont="1" applyBorder="1" applyAlignment="1">
      <alignment horizontal="center" vertical="center" shrinkToFit="1"/>
    </xf>
    <xf numFmtId="191" fontId="6" fillId="0" borderId="136" xfId="1" applyNumberFormat="1" applyFont="1" applyBorder="1" applyAlignment="1">
      <alignment horizontal="center" vertical="center" shrinkToFit="1"/>
    </xf>
    <xf numFmtId="187" fontId="47" fillId="0" borderId="137" xfId="1" applyNumberFormat="1" applyFont="1" applyBorder="1" applyAlignment="1">
      <alignment horizontal="center" vertical="center" shrinkToFit="1"/>
    </xf>
    <xf numFmtId="187" fontId="47" fillId="0" borderId="131" xfId="1" applyNumberFormat="1" applyFont="1" applyBorder="1" applyAlignment="1">
      <alignment horizontal="center" vertical="center" shrinkToFit="1"/>
    </xf>
    <xf numFmtId="187" fontId="47" fillId="0" borderId="166" xfId="1" applyNumberFormat="1" applyFont="1" applyBorder="1" applyAlignment="1">
      <alignment horizontal="center" vertical="center" shrinkToFit="1"/>
    </xf>
    <xf numFmtId="0" fontId="10" fillId="0" borderId="194" xfId="1" applyFont="1" applyBorder="1" applyAlignment="1">
      <alignment horizontal="center" vertical="center" shrinkToFit="1"/>
    </xf>
    <xf numFmtId="0" fontId="10" fillId="0" borderId="131" xfId="1" applyFont="1" applyBorder="1" applyAlignment="1">
      <alignment horizontal="center" vertical="center" shrinkToFit="1"/>
    </xf>
    <xf numFmtId="0" fontId="10" fillId="0" borderId="166" xfId="1" applyFont="1" applyBorder="1" applyAlignment="1">
      <alignment horizontal="center" vertical="center" shrinkToFit="1"/>
    </xf>
    <xf numFmtId="0" fontId="10" fillId="0" borderId="198" xfId="1" applyFont="1" applyBorder="1" applyAlignment="1">
      <alignment horizontal="center" vertical="center" shrinkToFit="1"/>
    </xf>
    <xf numFmtId="0" fontId="10" fillId="0" borderId="199" xfId="1" applyFont="1" applyBorder="1" applyAlignment="1">
      <alignment horizontal="center" vertical="center" shrinkToFit="1"/>
    </xf>
    <xf numFmtId="0" fontId="10" fillId="0" borderId="200" xfId="1" applyFont="1" applyBorder="1" applyAlignment="1">
      <alignment horizontal="center" vertical="center" shrinkToFit="1"/>
    </xf>
    <xf numFmtId="0" fontId="10" fillId="0" borderId="195" xfId="1" applyFont="1" applyBorder="1" applyAlignment="1">
      <alignment horizontal="center" vertical="center" shrinkToFit="1"/>
    </xf>
    <xf numFmtId="0" fontId="10" fillId="0" borderId="140" xfId="1" applyFont="1" applyBorder="1" applyAlignment="1">
      <alignment horizontal="center" vertical="center" shrinkToFit="1"/>
    </xf>
    <xf numFmtId="0" fontId="10" fillId="0" borderId="196" xfId="1" applyFont="1" applyBorder="1" applyAlignment="1">
      <alignment horizontal="center" vertical="center" shrinkToFit="1"/>
    </xf>
    <xf numFmtId="0" fontId="6" fillId="0" borderId="195" xfId="1" applyFont="1" applyBorder="1" applyAlignment="1">
      <alignment horizontal="center" vertical="center"/>
    </xf>
    <xf numFmtId="0" fontId="6" fillId="0" borderId="140" xfId="1" applyFont="1" applyBorder="1" applyAlignment="1">
      <alignment horizontal="center" vertical="center"/>
    </xf>
    <xf numFmtId="0" fontId="6" fillId="0" borderId="138" xfId="1" applyFont="1" applyBorder="1" applyAlignment="1">
      <alignment horizontal="center" vertical="center"/>
    </xf>
    <xf numFmtId="177" fontId="10" fillId="0" borderId="139" xfId="1" applyNumberFormat="1" applyFont="1" applyBorder="1" applyAlignment="1">
      <alignment horizontal="center" vertical="center" shrinkToFit="1"/>
    </xf>
    <xf numFmtId="177" fontId="10" fillId="0" borderId="140" xfId="1" applyNumberFormat="1" applyFont="1" applyBorder="1" applyAlignment="1">
      <alignment horizontal="center" vertical="center" shrinkToFit="1"/>
    </xf>
    <xf numFmtId="177" fontId="10" fillId="0" borderId="138" xfId="1" applyNumberFormat="1" applyFont="1" applyBorder="1" applyAlignment="1">
      <alignment horizontal="center" vertical="center" shrinkToFit="1"/>
    </xf>
    <xf numFmtId="191" fontId="6" fillId="0" borderId="139" xfId="1" applyNumberFormat="1" applyFont="1" applyBorder="1" applyAlignment="1">
      <alignment horizontal="center" vertical="center" shrinkToFit="1"/>
    </xf>
    <xf numFmtId="191" fontId="6" fillId="0" borderId="140" xfId="1" applyNumberFormat="1" applyFont="1" applyBorder="1" applyAlignment="1">
      <alignment horizontal="center" vertical="center" shrinkToFit="1"/>
    </xf>
    <xf numFmtId="191" fontId="6" fillId="0" borderId="138" xfId="1" applyNumberFormat="1" applyFont="1" applyBorder="1" applyAlignment="1">
      <alignment horizontal="center" vertical="center" shrinkToFit="1"/>
    </xf>
    <xf numFmtId="192" fontId="47" fillId="0" borderId="139" xfId="1" applyNumberFormat="1" applyFont="1" applyBorder="1" applyAlignment="1">
      <alignment horizontal="center" vertical="center" shrinkToFit="1"/>
    </xf>
    <xf numFmtId="192" fontId="47" fillId="0" borderId="140" xfId="1" applyNumberFormat="1" applyFont="1" applyBorder="1" applyAlignment="1">
      <alignment horizontal="center" vertical="center" shrinkToFit="1"/>
    </xf>
    <xf numFmtId="0" fontId="6" fillId="0" borderId="195" xfId="1" applyFont="1" applyBorder="1" applyAlignment="1">
      <alignment horizontal="center" vertical="center" shrinkToFit="1"/>
    </xf>
    <xf numFmtId="0" fontId="6" fillId="0" borderId="140" xfId="1" applyFont="1" applyBorder="1" applyAlignment="1">
      <alignment horizontal="center" vertical="center" shrinkToFit="1"/>
    </xf>
    <xf numFmtId="0" fontId="6" fillId="0" borderId="196" xfId="1" applyFont="1" applyBorder="1" applyAlignment="1">
      <alignment horizontal="center" vertical="center" shrinkToFit="1"/>
    </xf>
    <xf numFmtId="192" fontId="47" fillId="0" borderId="196" xfId="1" applyNumberFormat="1" applyFont="1" applyBorder="1" applyAlignment="1">
      <alignment horizontal="center" vertical="center" shrinkToFit="1"/>
    </xf>
    <xf numFmtId="0" fontId="47" fillId="0" borderId="116" xfId="1" applyFont="1" applyBorder="1" applyAlignment="1">
      <alignment horizontal="center" vertical="center"/>
    </xf>
    <xf numFmtId="0" fontId="47" fillId="0" borderId="112" xfId="1" applyFont="1" applyBorder="1" applyAlignment="1">
      <alignment horizontal="center" vertical="center"/>
    </xf>
    <xf numFmtId="0" fontId="47" fillId="0" borderId="117" xfId="1" applyFont="1" applyBorder="1" applyAlignment="1">
      <alignment horizontal="center" vertical="center"/>
    </xf>
    <xf numFmtId="0" fontId="6" fillId="0" borderId="133" xfId="1" applyFont="1" applyBorder="1" applyAlignment="1">
      <alignment horizontal="center" vertical="center"/>
    </xf>
    <xf numFmtId="0" fontId="6" fillId="0" borderId="134" xfId="1" applyFont="1" applyBorder="1" applyAlignment="1">
      <alignment horizontal="center" vertical="center"/>
    </xf>
    <xf numFmtId="177" fontId="6" fillId="0" borderId="134" xfId="1" applyNumberFormat="1" applyFont="1" applyBorder="1" applyAlignment="1">
      <alignment horizontal="center" vertical="center" shrinkToFit="1"/>
    </xf>
    <xf numFmtId="191" fontId="6" fillId="0" borderId="134" xfId="1" applyNumberFormat="1" applyFont="1" applyBorder="1" applyAlignment="1">
      <alignment horizontal="center" vertical="center"/>
    </xf>
    <xf numFmtId="187" fontId="47" fillId="0" borderId="134" xfId="1" applyNumberFormat="1" applyFont="1" applyBorder="1" applyAlignment="1">
      <alignment horizontal="center" vertical="center"/>
    </xf>
    <xf numFmtId="0" fontId="47" fillId="0" borderId="134" xfId="1" applyFont="1" applyBorder="1" applyAlignment="1">
      <alignment horizontal="center" vertical="center"/>
    </xf>
    <xf numFmtId="0" fontId="47" fillId="0" borderId="135" xfId="1" applyFont="1" applyBorder="1" applyAlignment="1">
      <alignment horizontal="center" vertical="center"/>
    </xf>
    <xf numFmtId="194" fontId="10" fillId="9" borderId="171" xfId="1" applyNumberFormat="1" applyFont="1" applyFill="1" applyBorder="1" applyAlignment="1">
      <alignment horizontal="center" vertical="center" shrinkToFit="1"/>
    </xf>
    <xf numFmtId="194" fontId="10" fillId="9" borderId="172" xfId="1" applyNumberFormat="1" applyFont="1" applyFill="1" applyBorder="1" applyAlignment="1">
      <alignment horizontal="center" vertical="center" shrinkToFit="1"/>
    </xf>
    <xf numFmtId="194" fontId="10" fillId="9" borderId="173" xfId="1" applyNumberFormat="1" applyFont="1" applyFill="1" applyBorder="1" applyAlignment="1">
      <alignment horizontal="center" vertical="center" shrinkToFit="1"/>
    </xf>
    <xf numFmtId="0" fontId="6" fillId="2" borderId="201" xfId="1" applyFont="1" applyFill="1" applyBorder="1" applyAlignment="1">
      <alignment horizontal="center" vertical="center"/>
    </xf>
    <xf numFmtId="0" fontId="6" fillId="2" borderId="202" xfId="1" applyFont="1" applyFill="1" applyBorder="1" applyAlignment="1">
      <alignment horizontal="center" vertical="center"/>
    </xf>
    <xf numFmtId="0" fontId="6" fillId="2" borderId="203" xfId="1" applyFont="1" applyFill="1" applyBorder="1" applyAlignment="1">
      <alignment horizontal="center" vertical="center"/>
    </xf>
    <xf numFmtId="0" fontId="10" fillId="0" borderId="133" xfId="1" applyFont="1" applyBorder="1" applyAlignment="1">
      <alignment horizontal="center" vertical="center" shrinkToFit="1"/>
    </xf>
    <xf numFmtId="0" fontId="10" fillId="0" borderId="134" xfId="1" applyFont="1" applyBorder="1" applyAlignment="1">
      <alignment horizontal="center" vertical="center" shrinkToFit="1"/>
    </xf>
    <xf numFmtId="0" fontId="10" fillId="0" borderId="197" xfId="1" applyFont="1" applyBorder="1" applyAlignment="1">
      <alignment horizontal="center" vertical="center" shrinkToFit="1"/>
    </xf>
    <xf numFmtId="0" fontId="10" fillId="0" borderId="135" xfId="1" applyFont="1" applyBorder="1" applyAlignment="1">
      <alignment horizontal="center" vertical="center" shrinkToFit="1"/>
    </xf>
    <xf numFmtId="0" fontId="10" fillId="0" borderId="136" xfId="1" applyFont="1" applyBorder="1" applyAlignment="1">
      <alignment horizontal="center" vertical="center" shrinkToFit="1"/>
    </xf>
    <xf numFmtId="194" fontId="10" fillId="0" borderId="129" xfId="1" applyNumberFormat="1" applyFont="1" applyBorder="1" applyAlignment="1">
      <alignment horizontal="center" vertical="center" shrinkToFit="1"/>
    </xf>
    <xf numFmtId="194" fontId="10" fillId="0" borderId="137" xfId="1" applyNumberFormat="1" applyFont="1" applyBorder="1" applyAlignment="1">
      <alignment horizontal="center" vertical="center" shrinkToFit="1"/>
    </xf>
    <xf numFmtId="194" fontId="10" fillId="0" borderId="141" xfId="1" applyNumberFormat="1" applyFont="1" applyBorder="1" applyAlignment="1">
      <alignment horizontal="center" vertical="center" shrinkToFit="1"/>
    </xf>
    <xf numFmtId="194" fontId="10" fillId="0" borderId="1" xfId="1" applyNumberFormat="1" applyFont="1" applyBorder="1" applyAlignment="1">
      <alignment horizontal="center" vertical="center" shrinkToFit="1"/>
    </xf>
    <xf numFmtId="194" fontId="10" fillId="0" borderId="9" xfId="1" applyNumberFormat="1" applyFont="1" applyBorder="1" applyAlignment="1">
      <alignment horizontal="center" vertical="center" shrinkToFit="1"/>
    </xf>
    <xf numFmtId="194" fontId="10" fillId="9" borderId="141" xfId="1" applyNumberFormat="1" applyFont="1" applyFill="1" applyBorder="1" applyAlignment="1">
      <alignment horizontal="center" vertical="center" shrinkToFit="1"/>
    </xf>
    <xf numFmtId="194" fontId="10" fillId="9" borderId="1" xfId="1" applyNumberFormat="1" applyFont="1" applyFill="1" applyBorder="1" applyAlignment="1">
      <alignment horizontal="center" vertical="center" shrinkToFit="1"/>
    </xf>
    <xf numFmtId="194" fontId="10" fillId="9" borderId="142" xfId="1" applyNumberFormat="1" applyFont="1" applyFill="1" applyBorder="1" applyAlignment="1">
      <alignment horizontal="center" vertical="center" shrinkToFit="1"/>
    </xf>
    <xf numFmtId="0" fontId="6" fillId="0" borderId="128" xfId="1" applyFont="1" applyBorder="1" applyAlignment="1">
      <alignment horizontal="center" vertical="center" wrapText="1"/>
    </xf>
    <xf numFmtId="0" fontId="6" fillId="0" borderId="171" xfId="1" applyFont="1" applyBorder="1" applyAlignment="1">
      <alignment horizontal="center" vertical="center" wrapText="1"/>
    </xf>
    <xf numFmtId="0" fontId="6" fillId="0" borderId="129" xfId="1" applyFont="1" applyBorder="1" applyAlignment="1">
      <alignment horizontal="center" vertical="center" wrapText="1"/>
    </xf>
    <xf numFmtId="0" fontId="6" fillId="0" borderId="130" xfId="1" applyFont="1" applyBorder="1" applyAlignment="1">
      <alignment horizontal="center" vertical="center" wrapText="1"/>
    </xf>
    <xf numFmtId="0" fontId="6" fillId="0" borderId="172" xfId="1" applyFont="1" applyBorder="1" applyAlignment="1">
      <alignment horizontal="center" vertical="center" wrapText="1"/>
    </xf>
    <xf numFmtId="0" fontId="6" fillId="0" borderId="173" xfId="1" applyFont="1" applyBorder="1" applyAlignment="1">
      <alignment horizontal="center" vertical="center" wrapText="1"/>
    </xf>
    <xf numFmtId="0" fontId="7" fillId="0" borderId="128" xfId="1" applyFont="1" applyBorder="1" applyAlignment="1">
      <alignment horizontal="center" vertical="center" wrapText="1"/>
    </xf>
    <xf numFmtId="0" fontId="7" fillId="0" borderId="129" xfId="1" applyFont="1" applyBorder="1" applyAlignment="1">
      <alignment horizontal="center" vertical="center" wrapText="1"/>
    </xf>
    <xf numFmtId="0" fontId="7" fillId="0" borderId="171" xfId="1" applyFont="1" applyBorder="1" applyAlignment="1">
      <alignment horizontal="center" vertical="center" wrapText="1"/>
    </xf>
    <xf numFmtId="0" fontId="7" fillId="0" borderId="172" xfId="1" applyFont="1" applyBorder="1" applyAlignment="1">
      <alignment horizontal="center" vertical="center" wrapText="1"/>
    </xf>
    <xf numFmtId="0" fontId="10" fillId="0" borderId="138" xfId="1" applyFont="1" applyBorder="1" applyAlignment="1">
      <alignment horizontal="center" vertical="center" shrinkToFit="1"/>
    </xf>
    <xf numFmtId="194" fontId="10" fillId="0" borderId="172" xfId="1" applyNumberFormat="1" applyFont="1" applyBorder="1" applyAlignment="1">
      <alignment horizontal="center" vertical="center" shrinkToFit="1"/>
    </xf>
    <xf numFmtId="194" fontId="10" fillId="0" borderId="139" xfId="1" applyNumberFormat="1" applyFont="1" applyBorder="1" applyAlignment="1">
      <alignment horizontal="center" vertical="center" shrinkToFit="1"/>
    </xf>
    <xf numFmtId="0" fontId="10" fillId="0" borderId="127" xfId="1" applyFont="1" applyBorder="1" applyAlignment="1">
      <alignment horizontal="center" vertical="center" textRotation="255" shrinkToFit="1"/>
    </xf>
    <xf numFmtId="0" fontId="10" fillId="0" borderId="120" xfId="1" applyFont="1" applyBorder="1" applyAlignment="1">
      <alignment horizontal="center" vertical="center" textRotation="255" shrinkToFit="1"/>
    </xf>
    <xf numFmtId="0" fontId="10" fillId="0" borderId="170" xfId="1" applyFont="1" applyBorder="1" applyAlignment="1">
      <alignment horizontal="center" vertical="center" textRotation="255" shrinkToFit="1"/>
    </xf>
    <xf numFmtId="0" fontId="10" fillId="0" borderId="125" xfId="1" applyFont="1" applyBorder="1" applyAlignment="1">
      <alignment horizontal="center" vertical="center" textRotation="255" shrinkToFit="1"/>
    </xf>
    <xf numFmtId="0" fontId="6" fillId="0" borderId="118" xfId="1" applyFont="1" applyBorder="1" applyAlignment="1">
      <alignment horizontal="center" vertical="center" wrapText="1"/>
    </xf>
    <xf numFmtId="0" fontId="6" fillId="0" borderId="119" xfId="1" applyFont="1" applyBorder="1" applyAlignment="1">
      <alignment horizontal="center" vertical="center" wrapText="1"/>
    </xf>
    <xf numFmtId="0" fontId="6" fillId="0" borderId="126" xfId="1" applyFont="1" applyBorder="1" applyAlignment="1">
      <alignment horizontal="center" vertical="center" wrapText="1"/>
    </xf>
    <xf numFmtId="0" fontId="7" fillId="0" borderId="127" xfId="1" applyFont="1" applyBorder="1" applyAlignment="1">
      <alignment horizontal="center" vertical="center" wrapText="1"/>
    </xf>
    <xf numFmtId="0" fontId="7" fillId="0" borderId="119" xfId="1" applyFont="1" applyBorder="1" applyAlignment="1">
      <alignment horizontal="center" vertical="center" wrapText="1"/>
    </xf>
    <xf numFmtId="0" fontId="7" fillId="0" borderId="120" xfId="1" applyFont="1" applyBorder="1" applyAlignment="1">
      <alignment horizontal="center" vertical="center" wrapText="1"/>
    </xf>
    <xf numFmtId="0" fontId="7" fillId="0" borderId="170" xfId="1" applyFont="1" applyBorder="1" applyAlignment="1">
      <alignment horizontal="center" vertical="center" wrapText="1"/>
    </xf>
    <xf numFmtId="0" fontId="7" fillId="0" borderId="124" xfId="1" applyFont="1" applyBorder="1" applyAlignment="1">
      <alignment horizontal="center" vertical="center" wrapText="1"/>
    </xf>
    <xf numFmtId="0" fontId="7" fillId="0" borderId="125" xfId="1" applyFont="1" applyBorder="1" applyAlignment="1">
      <alignment horizontal="center" vertical="center" wrapText="1"/>
    </xf>
    <xf numFmtId="0" fontId="6" fillId="0" borderId="171" xfId="1" applyFont="1" applyBorder="1" applyAlignment="1">
      <alignment horizontal="center" vertical="center" wrapText="1" shrinkToFit="1"/>
    </xf>
    <xf numFmtId="0" fontId="6" fillId="0" borderId="172" xfId="1" applyFont="1" applyBorder="1" applyAlignment="1">
      <alignment horizontal="center" vertical="center" wrapText="1" shrinkToFit="1"/>
    </xf>
    <xf numFmtId="0" fontId="6" fillId="0" borderId="139" xfId="1" applyFont="1" applyBorder="1" applyAlignment="1">
      <alignment horizontal="center" vertical="center" wrapText="1"/>
    </xf>
    <xf numFmtId="0" fontId="6" fillId="0" borderId="140" xfId="1" applyFont="1" applyBorder="1" applyAlignment="1">
      <alignment horizontal="center" vertical="center" wrapText="1"/>
    </xf>
    <xf numFmtId="0" fontId="6" fillId="0" borderId="138" xfId="1" applyFont="1" applyBorder="1" applyAlignment="1">
      <alignment horizontal="center" vertical="center" wrapText="1"/>
    </xf>
    <xf numFmtId="194" fontId="10" fillId="0" borderId="171" xfId="1" applyNumberFormat="1" applyFont="1" applyBorder="1" applyAlignment="1">
      <alignment horizontal="center" vertical="center" shrinkToFit="1"/>
    </xf>
    <xf numFmtId="0" fontId="10" fillId="9" borderId="1" xfId="1" applyFont="1" applyFill="1" applyBorder="1" applyAlignment="1" applyProtection="1">
      <alignment horizontal="center" vertical="center" shrinkToFit="1"/>
      <protection locked="0"/>
    </xf>
    <xf numFmtId="0" fontId="10" fillId="9" borderId="142" xfId="1" applyFont="1" applyFill="1" applyBorder="1" applyAlignment="1" applyProtection="1">
      <alignment horizontal="center" vertical="center" shrinkToFit="1"/>
      <protection locked="0"/>
    </xf>
    <xf numFmtId="0" fontId="10" fillId="9" borderId="141" xfId="1" applyFont="1" applyFill="1" applyBorder="1" applyAlignment="1" applyProtection="1">
      <alignment horizontal="center" vertical="center" shrinkToFit="1"/>
      <protection locked="0"/>
    </xf>
    <xf numFmtId="0" fontId="10" fillId="13" borderId="1" xfId="1" applyFont="1" applyFill="1" applyBorder="1" applyAlignment="1" applyProtection="1">
      <alignment horizontal="center" vertical="center" shrinkToFit="1"/>
      <protection locked="0"/>
    </xf>
    <xf numFmtId="0" fontId="10" fillId="13" borderId="142" xfId="1" applyFont="1" applyFill="1" applyBorder="1" applyAlignment="1" applyProtection="1">
      <alignment horizontal="center" vertical="center" shrinkToFit="1"/>
      <protection locked="0"/>
    </xf>
    <xf numFmtId="0" fontId="10" fillId="0" borderId="1" xfId="1" applyFont="1" applyBorder="1" applyAlignment="1">
      <alignment horizontal="center" vertical="center" shrinkToFit="1"/>
    </xf>
    <xf numFmtId="0" fontId="10" fillId="0" borderId="142" xfId="1" applyFont="1" applyBorder="1" applyAlignment="1">
      <alignment horizontal="center" vertical="center" shrinkToFit="1"/>
    </xf>
    <xf numFmtId="0" fontId="6" fillId="13" borderId="141" xfId="1" applyFont="1" applyFill="1" applyBorder="1" applyAlignment="1">
      <alignment horizontal="center" vertical="center" textRotation="255" wrapText="1" shrinkToFit="1"/>
    </xf>
    <xf numFmtId="0" fontId="6" fillId="13" borderId="1" xfId="1" applyFont="1" applyFill="1" applyBorder="1" applyAlignment="1">
      <alignment horizontal="center" vertical="center" textRotation="255" wrapText="1" shrinkToFit="1"/>
    </xf>
    <xf numFmtId="0" fontId="6" fillId="13" borderId="9" xfId="1" applyFont="1" applyFill="1" applyBorder="1" applyAlignment="1" applyProtection="1">
      <alignment horizontal="center" vertical="center" shrinkToFit="1"/>
      <protection locked="0"/>
    </xf>
    <xf numFmtId="0" fontId="6" fillId="13" borderId="10" xfId="1" applyFont="1" applyFill="1" applyBorder="1" applyAlignment="1" applyProtection="1">
      <alignment horizontal="center" vertical="center" shrinkToFit="1"/>
      <protection locked="0"/>
    </xf>
    <xf numFmtId="0" fontId="6" fillId="13" borderId="205" xfId="1" applyFont="1" applyFill="1" applyBorder="1" applyAlignment="1" applyProtection="1">
      <alignment horizontal="center" vertical="center" shrinkToFit="1"/>
      <protection locked="0"/>
    </xf>
    <xf numFmtId="0" fontId="10" fillId="9" borderId="2" xfId="1" applyFont="1" applyFill="1" applyBorder="1" applyAlignment="1" applyProtection="1">
      <alignment horizontal="center" vertical="center" shrinkToFit="1"/>
      <protection locked="0"/>
    </xf>
    <xf numFmtId="0" fontId="10" fillId="9" borderId="184" xfId="1" applyFont="1" applyFill="1" applyBorder="1" applyAlignment="1" applyProtection="1">
      <alignment horizontal="center" vertical="center" shrinkToFit="1"/>
      <protection locked="0"/>
    </xf>
    <xf numFmtId="0" fontId="10" fillId="9" borderId="180" xfId="1" applyFont="1" applyFill="1" applyBorder="1" applyAlignment="1" applyProtection="1">
      <alignment horizontal="center" vertical="center" shrinkToFit="1"/>
      <protection locked="0"/>
    </xf>
    <xf numFmtId="0" fontId="10" fillId="13" borderId="2" xfId="1" applyFont="1" applyFill="1" applyBorder="1" applyAlignment="1" applyProtection="1">
      <alignment horizontal="center" vertical="center" shrinkToFit="1"/>
      <protection locked="0"/>
    </xf>
    <xf numFmtId="0" fontId="10" fillId="13" borderId="184" xfId="1" applyFont="1" applyFill="1" applyBorder="1" applyAlignment="1" applyProtection="1">
      <alignment horizontal="center" vertical="center" shrinkToFit="1"/>
      <protection locked="0"/>
    </xf>
    <xf numFmtId="0" fontId="10" fillId="0" borderId="2" xfId="1" applyFont="1" applyBorder="1" applyAlignment="1">
      <alignment horizontal="center" vertical="center" shrinkToFit="1"/>
    </xf>
    <xf numFmtId="0" fontId="10" fillId="0" borderId="184" xfId="1" applyFont="1" applyBorder="1" applyAlignment="1">
      <alignment horizontal="center" vertical="center" shrinkToFit="1"/>
    </xf>
    <xf numFmtId="0" fontId="6" fillId="13" borderId="180" xfId="1" applyFont="1" applyFill="1" applyBorder="1" applyAlignment="1">
      <alignment horizontal="center" vertical="center" textRotation="255" wrapText="1" shrinkToFit="1"/>
    </xf>
    <xf numFmtId="0" fontId="6" fillId="13" borderId="2" xfId="1" applyFont="1" applyFill="1" applyBorder="1" applyAlignment="1">
      <alignment horizontal="center" vertical="center" textRotation="255" wrapText="1" shrinkToFit="1"/>
    </xf>
    <xf numFmtId="0" fontId="6" fillId="13" borderId="22" xfId="1" applyFont="1" applyFill="1" applyBorder="1" applyAlignment="1" applyProtection="1">
      <alignment horizontal="center" vertical="center" shrinkToFit="1"/>
      <protection locked="0"/>
    </xf>
    <xf numFmtId="0" fontId="6" fillId="13" borderId="18" xfId="1" applyFont="1" applyFill="1" applyBorder="1" applyAlignment="1" applyProtection="1">
      <alignment horizontal="center" vertical="center" shrinkToFit="1"/>
      <protection locked="0"/>
    </xf>
    <xf numFmtId="0" fontId="6" fillId="13" borderId="207" xfId="1" applyFont="1" applyFill="1" applyBorder="1" applyAlignment="1" applyProtection="1">
      <alignment horizontal="center" vertical="center" shrinkToFit="1"/>
      <protection locked="0"/>
    </xf>
    <xf numFmtId="0" fontId="6" fillId="9" borderId="2" xfId="1" applyFont="1" applyFill="1" applyBorder="1" applyAlignment="1">
      <alignment horizontal="center" vertical="center" shrinkToFit="1"/>
    </xf>
    <xf numFmtId="0" fontId="6" fillId="9" borderId="184" xfId="1" applyFont="1" applyFill="1" applyBorder="1" applyAlignment="1">
      <alignment horizontal="center" vertical="center" shrinkToFit="1"/>
    </xf>
    <xf numFmtId="0" fontId="6" fillId="13" borderId="171" xfId="1" applyFont="1" applyFill="1" applyBorder="1" applyAlignment="1">
      <alignment horizontal="center" vertical="center" textRotation="255" wrapText="1" shrinkToFit="1"/>
    </xf>
    <xf numFmtId="0" fontId="6" fillId="13" borderId="172" xfId="1" applyFont="1" applyFill="1" applyBorder="1" applyAlignment="1">
      <alignment horizontal="center" vertical="center" textRotation="255" wrapText="1" shrinkToFit="1"/>
    </xf>
    <xf numFmtId="0" fontId="6" fillId="13" borderId="139" xfId="1" applyFont="1" applyFill="1" applyBorder="1" applyAlignment="1" applyProtection="1">
      <alignment horizontal="center" vertical="center" shrinkToFit="1"/>
      <protection locked="0"/>
    </xf>
    <xf numFmtId="0" fontId="6" fillId="13" borderId="140" xfId="1" applyFont="1" applyFill="1" applyBorder="1" applyAlignment="1" applyProtection="1">
      <alignment horizontal="center" vertical="center" shrinkToFit="1"/>
      <protection locked="0"/>
    </xf>
    <xf numFmtId="0" fontId="6" fillId="13" borderId="196" xfId="1" applyFont="1" applyFill="1" applyBorder="1" applyAlignment="1" applyProtection="1">
      <alignment horizontal="center" vertical="center" shrinkToFit="1"/>
      <protection locked="0"/>
    </xf>
    <xf numFmtId="0" fontId="7" fillId="0" borderId="119" xfId="1" applyFont="1" applyBorder="1" applyAlignment="1">
      <alignment horizontal="left" vertical="center"/>
    </xf>
    <xf numFmtId="0" fontId="73" fillId="17" borderId="0" xfId="1" applyFont="1" applyFill="1" applyAlignment="1">
      <alignment horizontal="left" vertical="center" shrinkToFit="1"/>
    </xf>
    <xf numFmtId="0" fontId="74" fillId="8" borderId="0" xfId="1" applyFont="1" applyFill="1" applyAlignment="1">
      <alignment horizontal="left" vertical="center"/>
    </xf>
    <xf numFmtId="0" fontId="6" fillId="9" borderId="172" xfId="1" applyFont="1" applyFill="1" applyBorder="1" applyAlignment="1">
      <alignment horizontal="center" vertical="center" shrinkToFit="1"/>
    </xf>
    <xf numFmtId="0" fontId="6" fillId="9" borderId="173" xfId="1" applyFont="1" applyFill="1" applyBorder="1" applyAlignment="1">
      <alignment horizontal="center" vertical="center" shrinkToFit="1"/>
    </xf>
    <xf numFmtId="0" fontId="10" fillId="9" borderId="171" xfId="1" applyFont="1" applyFill="1" applyBorder="1" applyAlignment="1" applyProtection="1">
      <alignment horizontal="center" vertical="center" shrinkToFit="1"/>
      <protection locked="0"/>
    </xf>
    <xf numFmtId="0" fontId="10" fillId="9" borderId="172" xfId="1" applyFont="1" applyFill="1" applyBorder="1" applyAlignment="1" applyProtection="1">
      <alignment horizontal="center" vertical="center" shrinkToFit="1"/>
      <protection locked="0"/>
    </xf>
    <xf numFmtId="0" fontId="10" fillId="13" borderId="172" xfId="1" applyFont="1" applyFill="1" applyBorder="1" applyAlignment="1" applyProtection="1">
      <alignment horizontal="center" vertical="center" shrinkToFit="1"/>
      <protection locked="0"/>
    </xf>
    <xf numFmtId="0" fontId="10" fillId="13" borderId="173" xfId="1" applyFont="1" applyFill="1" applyBorder="1" applyAlignment="1" applyProtection="1">
      <alignment horizontal="center" vertical="center" shrinkToFit="1"/>
      <protection locked="0"/>
    </xf>
    <xf numFmtId="0" fontId="10" fillId="0" borderId="172" xfId="1" applyFont="1" applyBorder="1" applyAlignment="1">
      <alignment horizontal="center" vertical="center" shrinkToFit="1"/>
    </xf>
    <xf numFmtId="0" fontId="10" fillId="0" borderId="173" xfId="1" applyFont="1" applyBorder="1" applyAlignment="1">
      <alignment horizontal="center" vertical="center" shrinkToFit="1"/>
    </xf>
    <xf numFmtId="0" fontId="6" fillId="9" borderId="172" xfId="1" applyFont="1" applyFill="1" applyBorder="1" applyAlignment="1" applyProtection="1">
      <alignment horizontal="center" vertical="center" shrinkToFit="1"/>
      <protection locked="0"/>
    </xf>
    <xf numFmtId="0" fontId="6" fillId="9" borderId="173" xfId="1" applyFont="1" applyFill="1" applyBorder="1" applyAlignment="1" applyProtection="1">
      <alignment horizontal="center" vertical="center" shrinkToFit="1"/>
      <protection locked="0"/>
    </xf>
    <xf numFmtId="0" fontId="6" fillId="13" borderId="171" xfId="1" applyFont="1" applyFill="1" applyBorder="1" applyAlignment="1" applyProtection="1">
      <alignment horizontal="center" vertical="center" textRotation="255" wrapText="1" shrinkToFit="1"/>
      <protection locked="0"/>
    </xf>
    <xf numFmtId="0" fontId="6" fillId="13" borderId="172" xfId="1" applyFont="1" applyFill="1" applyBorder="1" applyAlignment="1" applyProtection="1">
      <alignment horizontal="center" vertical="center" textRotation="255" wrapText="1" shrinkToFit="1"/>
      <protection locked="0"/>
    </xf>
    <xf numFmtId="0" fontId="6" fillId="9" borderId="2" xfId="1" applyFont="1" applyFill="1" applyBorder="1" applyAlignment="1" applyProtection="1">
      <alignment horizontal="center" vertical="center" shrinkToFit="1"/>
      <protection locked="0"/>
    </xf>
    <xf numFmtId="0" fontId="6" fillId="9" borderId="184" xfId="1" applyFont="1" applyFill="1" applyBorder="1" applyAlignment="1" applyProtection="1">
      <alignment horizontal="center" vertical="center" shrinkToFit="1"/>
      <protection locked="0"/>
    </xf>
    <xf numFmtId="0" fontId="6" fillId="13" borderId="180" xfId="1" applyFont="1" applyFill="1" applyBorder="1" applyAlignment="1" applyProtection="1">
      <alignment horizontal="center" vertical="center" textRotation="255" wrapText="1" shrinkToFit="1"/>
      <protection locked="0"/>
    </xf>
    <xf numFmtId="0" fontId="6" fillId="13" borderId="2" xfId="1" applyFont="1" applyFill="1" applyBorder="1" applyAlignment="1" applyProtection="1">
      <alignment horizontal="center" vertical="center" textRotation="255" wrapText="1" shrinkToFit="1"/>
      <protection locked="0"/>
    </xf>
    <xf numFmtId="0" fontId="10" fillId="9" borderId="208" xfId="1" applyFont="1" applyFill="1" applyBorder="1" applyAlignment="1" applyProtection="1">
      <alignment horizontal="center" vertical="center" shrinkToFit="1"/>
      <protection locked="0"/>
    </xf>
    <xf numFmtId="0" fontId="10" fillId="9" borderId="18" xfId="1" applyFont="1" applyFill="1" applyBorder="1" applyAlignment="1" applyProtection="1">
      <alignment horizontal="center" vertical="center" shrinkToFit="1"/>
      <protection locked="0"/>
    </xf>
    <xf numFmtId="0" fontId="10" fillId="9" borderId="21" xfId="1" applyFont="1" applyFill="1" applyBorder="1" applyAlignment="1" applyProtection="1">
      <alignment horizontal="center" vertical="center" shrinkToFit="1"/>
      <protection locked="0"/>
    </xf>
    <xf numFmtId="0" fontId="6" fillId="13" borderId="141" xfId="1" applyFont="1" applyFill="1" applyBorder="1" applyAlignment="1" applyProtection="1">
      <alignment horizontal="center" vertical="center" textRotation="255" wrapText="1" shrinkToFit="1"/>
      <protection locked="0"/>
    </xf>
    <xf numFmtId="0" fontId="6" fillId="13" borderId="1" xfId="1" applyFont="1" applyFill="1" applyBorder="1" applyAlignment="1" applyProtection="1">
      <alignment horizontal="center" vertical="center" textRotation="255" wrapText="1" shrinkToFit="1"/>
      <protection locked="0"/>
    </xf>
    <xf numFmtId="196" fontId="47" fillId="9" borderId="2" xfId="1" applyNumberFormat="1" applyFont="1" applyFill="1" applyBorder="1" applyAlignment="1" applyProtection="1">
      <alignment horizontal="center" vertical="center" shrinkToFit="1"/>
      <protection locked="0"/>
    </xf>
    <xf numFmtId="0" fontId="47" fillId="9" borderId="2" xfId="1" applyFont="1" applyFill="1" applyBorder="1" applyAlignment="1" applyProtection="1">
      <alignment horizontal="center" vertical="center" shrinkToFit="1"/>
      <protection locked="0"/>
    </xf>
    <xf numFmtId="194" fontId="10" fillId="9" borderId="141" xfId="1" applyNumberFormat="1" applyFont="1" applyFill="1" applyBorder="1" applyAlignment="1" applyProtection="1">
      <alignment horizontal="center" vertical="center" shrinkToFit="1"/>
      <protection locked="0"/>
    </xf>
    <xf numFmtId="194" fontId="10" fillId="9" borderId="1" xfId="1" applyNumberFormat="1" applyFont="1" applyFill="1" applyBorder="1" applyAlignment="1" applyProtection="1">
      <alignment horizontal="center" vertical="center" shrinkToFit="1"/>
      <protection locked="0"/>
    </xf>
    <xf numFmtId="194" fontId="10" fillId="9" borderId="142" xfId="1" applyNumberFormat="1" applyFont="1" applyFill="1" applyBorder="1" applyAlignment="1" applyProtection="1">
      <alignment horizontal="center" vertical="center" shrinkToFit="1"/>
      <protection locked="0"/>
    </xf>
    <xf numFmtId="194" fontId="10" fillId="9" borderId="171" xfId="1" applyNumberFormat="1" applyFont="1" applyFill="1" applyBorder="1" applyAlignment="1" applyProtection="1">
      <alignment horizontal="center" vertical="center" shrinkToFit="1"/>
      <protection locked="0"/>
    </xf>
    <xf numFmtId="194" fontId="10" fillId="9" borderId="172" xfId="1" applyNumberFormat="1" applyFont="1" applyFill="1" applyBorder="1" applyAlignment="1" applyProtection="1">
      <alignment horizontal="center" vertical="center" shrinkToFit="1"/>
      <protection locked="0"/>
    </xf>
    <xf numFmtId="194" fontId="10" fillId="9" borderId="173" xfId="1" applyNumberFormat="1" applyFont="1" applyFill="1" applyBorder="1" applyAlignment="1" applyProtection="1">
      <alignment horizontal="center" vertical="center" shrinkToFit="1"/>
      <protection locked="0"/>
    </xf>
    <xf numFmtId="0" fontId="10" fillId="9" borderId="194" xfId="1" applyFont="1" applyFill="1" applyBorder="1" applyAlignment="1" applyProtection="1">
      <alignment horizontal="center" vertical="center" shrinkToFit="1"/>
      <protection locked="0"/>
    </xf>
    <xf numFmtId="0" fontId="10" fillId="9" borderId="131" xfId="1" applyFont="1" applyFill="1" applyBorder="1" applyAlignment="1" applyProtection="1">
      <alignment horizontal="center" vertical="center" shrinkToFit="1"/>
      <protection locked="0"/>
    </xf>
    <xf numFmtId="0" fontId="10" fillId="9" borderId="136" xfId="1" applyFont="1" applyFill="1" applyBorder="1" applyAlignment="1" applyProtection="1">
      <alignment horizontal="center" vertical="center" shrinkToFit="1"/>
      <protection locked="0"/>
    </xf>
    <xf numFmtId="0" fontId="6" fillId="2" borderId="0" xfId="0" applyFont="1" applyFill="1" applyAlignment="1">
      <alignment horizontal="left" vertical="center"/>
    </xf>
    <xf numFmtId="0" fontId="6" fillId="0" borderId="94" xfId="0" applyFont="1" applyBorder="1" applyAlignment="1">
      <alignment horizontal="center" vertical="center" wrapText="1" justifyLastLine="1"/>
    </xf>
    <xf numFmtId="0" fontId="6" fillId="0" borderId="95" xfId="0" applyFont="1" applyBorder="1" applyAlignment="1">
      <alignment horizontal="center" vertical="center" wrapText="1" justifyLastLine="1"/>
    </xf>
    <xf numFmtId="0" fontId="6" fillId="0" borderId="70" xfId="0" applyFont="1" applyBorder="1" applyAlignment="1">
      <alignment horizontal="center" vertical="center" wrapText="1" justifyLastLine="1"/>
    </xf>
    <xf numFmtId="0" fontId="6" fillId="0" borderId="92" xfId="0" applyFont="1" applyBorder="1" applyAlignment="1">
      <alignment horizontal="center" vertical="center" wrapText="1" justifyLastLine="1"/>
    </xf>
    <xf numFmtId="0" fontId="10" fillId="0" borderId="91" xfId="0" applyFont="1" applyBorder="1" applyAlignment="1">
      <alignment horizontal="center" vertical="center" textRotation="255" wrapText="1"/>
    </xf>
    <xf numFmtId="0" fontId="10" fillId="0" borderId="16" xfId="0" applyFont="1" applyBorder="1" applyAlignment="1">
      <alignment horizontal="center" vertical="center" textRotation="255" wrapText="1"/>
    </xf>
    <xf numFmtId="0" fontId="10" fillId="0" borderId="77" xfId="0" applyFont="1" applyBorder="1" applyAlignment="1">
      <alignment horizontal="center" vertical="center" textRotation="255" wrapText="1"/>
    </xf>
    <xf numFmtId="0" fontId="10" fillId="0" borderId="14" xfId="0" applyFont="1" applyBorder="1" applyAlignment="1">
      <alignment horizontal="center" vertical="center" textRotation="255" wrapText="1"/>
    </xf>
    <xf numFmtId="0" fontId="10" fillId="0" borderId="159" xfId="0" applyFont="1" applyBorder="1" applyAlignment="1">
      <alignment horizontal="center" vertical="center" textRotation="255" wrapText="1"/>
    </xf>
    <xf numFmtId="0" fontId="6" fillId="0" borderId="0" xfId="0" applyFont="1" applyAlignment="1">
      <alignment horizontal="left" vertical="center"/>
    </xf>
    <xf numFmtId="0" fontId="10" fillId="0" borderId="44" xfId="0" applyFont="1" applyBorder="1" applyAlignment="1">
      <alignment horizontal="center" vertical="center" textRotation="255" wrapText="1"/>
    </xf>
    <xf numFmtId="0" fontId="10" fillId="0" borderId="48" xfId="0" applyFont="1" applyBorder="1" applyAlignment="1">
      <alignment horizontal="center" vertical="center" textRotation="255" wrapText="1"/>
    </xf>
    <xf numFmtId="0" fontId="10" fillId="0" borderId="50" xfId="0" applyFont="1" applyBorder="1" applyAlignment="1">
      <alignment horizontal="center" vertical="center" textRotation="255" wrapText="1"/>
    </xf>
    <xf numFmtId="0" fontId="6" fillId="2" borderId="65" xfId="0" applyFont="1" applyFill="1" applyBorder="1" applyAlignment="1">
      <alignment horizontal="center" vertical="center" wrapText="1" shrinkToFit="1"/>
    </xf>
    <xf numFmtId="0" fontId="6" fillId="2" borderId="55" xfId="0" applyFont="1" applyFill="1" applyBorder="1" applyAlignment="1">
      <alignment horizontal="center" vertical="center" wrapText="1" shrinkToFit="1"/>
    </xf>
    <xf numFmtId="181" fontId="10" fillId="0" borderId="114" xfId="0" applyNumberFormat="1" applyFont="1" applyBorder="1" applyAlignment="1">
      <alignment horizontal="right" vertical="center" wrapText="1"/>
    </xf>
    <xf numFmtId="181" fontId="10" fillId="0" borderId="92" xfId="0" applyNumberFormat="1" applyFont="1" applyBorder="1" applyAlignment="1">
      <alignment horizontal="right" vertical="center" wrapText="1"/>
    </xf>
    <xf numFmtId="181" fontId="10" fillId="0" borderId="70" xfId="0" applyNumberFormat="1" applyFont="1" applyBorder="1" applyAlignment="1">
      <alignment horizontal="right" vertical="center" wrapText="1"/>
    </xf>
    <xf numFmtId="0" fontId="10" fillId="0" borderId="90" xfId="0" applyFont="1" applyBorder="1" applyAlignment="1">
      <alignment horizontal="center" vertical="center" textRotation="255" wrapText="1"/>
    </xf>
    <xf numFmtId="181" fontId="10" fillId="2" borderId="74" xfId="0" applyNumberFormat="1" applyFont="1" applyFill="1" applyBorder="1" applyAlignment="1">
      <alignment horizontal="right" vertical="center" shrinkToFit="1"/>
    </xf>
    <xf numFmtId="181" fontId="10" fillId="2" borderId="12" xfId="0" applyNumberFormat="1" applyFont="1" applyFill="1" applyBorder="1" applyAlignment="1">
      <alignment horizontal="right" vertical="center" shrinkToFit="1"/>
    </xf>
    <xf numFmtId="181" fontId="10" fillId="2" borderId="75" xfId="0" applyNumberFormat="1" applyFont="1" applyFill="1" applyBorder="1" applyAlignment="1">
      <alignment horizontal="right" vertical="center" shrinkToFit="1"/>
    </xf>
    <xf numFmtId="181" fontId="10" fillId="2" borderId="113" xfId="0" applyNumberFormat="1" applyFont="1" applyFill="1" applyBorder="1" applyAlignment="1">
      <alignment horizontal="right" vertical="center" shrinkToFit="1"/>
    </xf>
    <xf numFmtId="181" fontId="10" fillId="2" borderId="101" xfId="0" applyNumberFormat="1" applyFont="1" applyFill="1" applyBorder="1" applyAlignment="1">
      <alignment horizontal="right" vertical="center" shrinkToFit="1"/>
    </xf>
    <xf numFmtId="181" fontId="10" fillId="2" borderId="93" xfId="0" applyNumberFormat="1" applyFont="1" applyFill="1" applyBorder="1" applyAlignment="1">
      <alignment horizontal="right" vertical="center" shrinkToFit="1"/>
    </xf>
    <xf numFmtId="0" fontId="17" fillId="0" borderId="0" xfId="0" applyFont="1" applyAlignment="1">
      <alignment horizontal="right" vertical="center"/>
    </xf>
    <xf numFmtId="181" fontId="10" fillId="2" borderId="153" xfId="0" applyNumberFormat="1" applyFont="1" applyFill="1" applyBorder="1" applyAlignment="1">
      <alignment horizontal="right" vertical="center" shrinkToFit="1"/>
    </xf>
    <xf numFmtId="181" fontId="10" fillId="2" borderId="156" xfId="0" applyNumberFormat="1" applyFont="1" applyFill="1" applyBorder="1" applyAlignment="1">
      <alignment horizontal="right" vertical="center" shrinkToFit="1"/>
    </xf>
    <xf numFmtId="181" fontId="10" fillId="2" borderId="157" xfId="0" applyNumberFormat="1" applyFont="1" applyFill="1" applyBorder="1" applyAlignment="1">
      <alignment horizontal="right" vertical="center" shrinkToFit="1"/>
    </xf>
    <xf numFmtId="181" fontId="10" fillId="2" borderId="58" xfId="0" applyNumberFormat="1" applyFont="1" applyFill="1" applyBorder="1" applyAlignment="1">
      <alignment horizontal="right" vertical="center" shrinkToFit="1"/>
    </xf>
    <xf numFmtId="181" fontId="10" fillId="2" borderId="103" xfId="0" applyNumberFormat="1" applyFont="1" applyFill="1" applyBorder="1" applyAlignment="1">
      <alignment horizontal="right" vertical="center" shrinkToFit="1"/>
    </xf>
    <xf numFmtId="181" fontId="10" fillId="2" borderId="59" xfId="0" applyNumberFormat="1" applyFont="1" applyFill="1" applyBorder="1" applyAlignment="1">
      <alignment horizontal="right" vertical="center" shrinkToFit="1"/>
    </xf>
    <xf numFmtId="181" fontId="10" fillId="2" borderId="60" xfId="0" applyNumberFormat="1" applyFont="1" applyFill="1" applyBorder="1" applyAlignment="1">
      <alignment horizontal="right" vertical="center" shrinkToFit="1"/>
    </xf>
    <xf numFmtId="181" fontId="10" fillId="2" borderId="104" xfId="0" applyNumberFormat="1" applyFont="1" applyFill="1" applyBorder="1" applyAlignment="1">
      <alignment horizontal="right" vertical="center" shrinkToFit="1"/>
    </xf>
    <xf numFmtId="181" fontId="10" fillId="2" borderId="152" xfId="0" applyNumberFormat="1" applyFont="1" applyFill="1" applyBorder="1" applyAlignment="1">
      <alignment horizontal="right" vertical="center" shrinkToFit="1"/>
    </xf>
    <xf numFmtId="0" fontId="10" fillId="0" borderId="111" xfId="0" applyFont="1" applyBorder="1" applyAlignment="1">
      <alignment horizontal="distributed" vertical="center" wrapText="1"/>
    </xf>
    <xf numFmtId="0" fontId="10" fillId="0" borderId="112" xfId="0" applyFont="1" applyBorder="1" applyAlignment="1">
      <alignment horizontal="distributed" vertical="center" wrapText="1"/>
    </xf>
    <xf numFmtId="0" fontId="10" fillId="0" borderId="64" xfId="0" applyFont="1" applyBorder="1" applyAlignment="1">
      <alignment horizontal="distributed" vertical="center" wrapText="1"/>
    </xf>
    <xf numFmtId="181" fontId="10" fillId="2" borderId="85" xfId="0" applyNumberFormat="1" applyFont="1" applyFill="1" applyBorder="1" applyAlignment="1">
      <alignment horizontal="right" vertical="center" shrinkToFit="1"/>
    </xf>
    <xf numFmtId="181" fontId="10" fillId="2" borderId="102" xfId="0" applyNumberFormat="1" applyFont="1" applyFill="1" applyBorder="1" applyAlignment="1">
      <alignment horizontal="right" vertical="center" shrinkToFit="1"/>
    </xf>
    <xf numFmtId="181" fontId="10" fillId="2" borderId="98" xfId="0" applyNumberFormat="1" applyFont="1" applyFill="1" applyBorder="1" applyAlignment="1">
      <alignment horizontal="right" vertical="center" shrinkToFit="1"/>
    </xf>
    <xf numFmtId="0" fontId="7" fillId="0" borderId="0" xfId="6" applyFont="1" applyAlignment="1">
      <alignment horizontal="right" vertical="center"/>
    </xf>
    <xf numFmtId="0" fontId="7" fillId="0" borderId="0" xfId="6" applyFont="1" applyAlignment="1">
      <alignment horizontal="left" vertical="distributed" wrapText="1" indent="4"/>
    </xf>
    <xf numFmtId="0" fontId="20" fillId="0" borderId="0" xfId="6" applyFont="1" applyAlignment="1">
      <alignment horizontal="center" vertical="center" wrapText="1"/>
    </xf>
    <xf numFmtId="0" fontId="20" fillId="0" borderId="0" xfId="6" applyFont="1" applyAlignment="1">
      <alignment horizontal="center" vertical="center"/>
    </xf>
    <xf numFmtId="0" fontId="7" fillId="0" borderId="0" xfId="6" applyFont="1" applyAlignment="1">
      <alignment horizontal="left" vertical="distributed" wrapText="1"/>
    </xf>
    <xf numFmtId="182" fontId="7" fillId="2" borderId="0" xfId="6" applyNumberFormat="1" applyFont="1" applyFill="1" applyAlignment="1">
      <alignment horizontal="left" vertical="distributed" shrinkToFit="1"/>
    </xf>
    <xf numFmtId="0" fontId="7" fillId="2" borderId="0" xfId="6" applyFont="1" applyFill="1" applyAlignment="1">
      <alignment horizontal="left" vertical="center" shrinkToFit="1"/>
    </xf>
    <xf numFmtId="0" fontId="7" fillId="2" borderId="0" xfId="6" applyFont="1" applyFill="1" applyAlignment="1">
      <alignment horizontal="center" vertical="center" shrinkToFit="1"/>
    </xf>
    <xf numFmtId="184" fontId="6" fillId="0" borderId="0" xfId="0" applyNumberFormat="1" applyFont="1" applyAlignment="1">
      <alignment horizontal="right" vertical="center"/>
    </xf>
    <xf numFmtId="182" fontId="6" fillId="0" borderId="0" xfId="0" applyNumberFormat="1" applyFont="1" applyAlignment="1">
      <alignment horizontal="right" vertical="center" shrinkToFit="1"/>
    </xf>
    <xf numFmtId="181" fontId="6" fillId="2" borderId="83" xfId="3" applyNumberFormat="1" applyFont="1" applyFill="1" applyBorder="1" applyAlignment="1" applyProtection="1">
      <alignment horizontal="right" vertical="center" shrinkToFit="1"/>
    </xf>
    <xf numFmtId="181" fontId="6" fillId="2" borderId="84" xfId="3" applyNumberFormat="1" applyFont="1" applyFill="1" applyBorder="1" applyAlignment="1" applyProtection="1">
      <alignment horizontal="right" vertical="center" shrinkToFit="1"/>
    </xf>
    <xf numFmtId="183" fontId="6" fillId="2" borderId="0" xfId="0" applyNumberFormat="1" applyFont="1" applyFill="1" applyAlignment="1">
      <alignment horizontal="left" vertical="center"/>
    </xf>
    <xf numFmtId="0" fontId="6" fillId="2" borderId="56" xfId="0" applyFont="1" applyFill="1" applyBorder="1" applyAlignment="1">
      <alignment vertical="center" shrinkToFit="1"/>
    </xf>
    <xf numFmtId="0" fontId="6" fillId="2" borderId="7" xfId="0" applyFont="1" applyFill="1" applyBorder="1" applyAlignment="1">
      <alignment vertical="center" shrinkToFit="1"/>
    </xf>
    <xf numFmtId="0" fontId="6" fillId="2" borderId="8" xfId="0" applyFont="1" applyFill="1" applyBorder="1" applyAlignment="1">
      <alignment vertical="center" shrinkToFit="1"/>
    </xf>
    <xf numFmtId="0" fontId="6" fillId="2" borderId="12" xfId="0" applyFont="1" applyFill="1" applyBorder="1" applyAlignment="1">
      <alignment vertical="center" shrinkToFit="1"/>
    </xf>
    <xf numFmtId="0" fontId="6" fillId="2" borderId="13" xfId="0" applyFont="1" applyFill="1" applyBorder="1" applyAlignment="1">
      <alignment vertical="center" shrinkToFit="1"/>
    </xf>
    <xf numFmtId="0" fontId="6" fillId="0" borderId="77" xfId="0" applyFont="1" applyBorder="1" applyAlignment="1">
      <alignment horizontal="center" vertical="center" shrinkToFit="1"/>
    </xf>
    <xf numFmtId="181" fontId="6" fillId="2" borderId="11" xfId="3" applyNumberFormat="1" applyFont="1" applyFill="1" applyBorder="1" applyAlignment="1" applyProtection="1">
      <alignment horizontal="right" vertical="center" shrinkToFit="1"/>
    </xf>
    <xf numFmtId="181" fontId="6" fillId="2" borderId="13" xfId="3" applyNumberFormat="1" applyFont="1" applyFill="1" applyBorder="1" applyAlignment="1" applyProtection="1">
      <alignment horizontal="right" vertical="center" shrinkToFit="1"/>
    </xf>
    <xf numFmtId="0" fontId="6" fillId="2" borderId="58" xfId="0" applyFont="1" applyFill="1" applyBorder="1" applyAlignment="1">
      <alignment vertical="center" shrinkToFit="1"/>
    </xf>
    <xf numFmtId="0" fontId="6" fillId="2" borderId="103" xfId="0" applyFont="1" applyFill="1" applyBorder="1" applyAlignment="1">
      <alignment vertical="center" shrinkToFit="1"/>
    </xf>
    <xf numFmtId="0" fontId="6" fillId="2" borderId="63" xfId="0" applyFont="1" applyFill="1" applyBorder="1" applyAlignment="1">
      <alignment vertical="center" shrinkToFit="1"/>
    </xf>
    <xf numFmtId="181" fontId="6" fillId="2" borderId="105" xfId="3" applyNumberFormat="1" applyFont="1" applyFill="1" applyBorder="1" applyAlignment="1" applyProtection="1">
      <alignment horizontal="right" vertical="center" shrinkToFit="1"/>
    </xf>
    <xf numFmtId="181" fontId="6" fillId="2" borderId="88" xfId="3" applyNumberFormat="1" applyFont="1" applyFill="1" applyBorder="1" applyAlignment="1" applyProtection="1">
      <alignment horizontal="right" vertical="center" shrinkToFit="1"/>
    </xf>
    <xf numFmtId="181" fontId="6" fillId="2" borderId="79" xfId="3" applyNumberFormat="1" applyFont="1" applyFill="1" applyBorder="1" applyAlignment="1" applyProtection="1">
      <alignment horizontal="right" vertical="center" shrinkToFit="1"/>
    </xf>
  </cellXfs>
  <cellStyles count="23">
    <cellStyle name="Excel Built-in Comma [0]" xfId="17" xr:uid="{00000000-0005-0000-0000-000000000000}"/>
    <cellStyle name="ハイパーリンク" xfId="5" builtinId="8"/>
    <cellStyle name="ハイパーリンク 2" xfId="16" xr:uid="{00000000-0005-0000-0000-000003000000}"/>
    <cellStyle name="ハイパーリンク 3" xfId="13" xr:uid="{00000000-0005-0000-0000-000004000000}"/>
    <cellStyle name="桁区切り" xfId="3" builtinId="6"/>
    <cellStyle name="桁区切り 2" xfId="8" xr:uid="{00000000-0005-0000-0000-000006000000}"/>
    <cellStyle name="桁区切り 2 2" xfId="11" xr:uid="{00000000-0005-0000-0000-000007000000}"/>
    <cellStyle name="桁区切り 3" xfId="12" xr:uid="{00000000-0005-0000-0000-000008000000}"/>
    <cellStyle name="通貨 2" xfId="15" xr:uid="{00000000-0005-0000-0000-000009000000}"/>
    <cellStyle name="通貨 2 2" xfId="20" xr:uid="{00000000-0005-0000-0000-00000A000000}"/>
    <cellStyle name="通貨 2 2 2" xfId="22" xr:uid="{00000000-0005-0000-0000-00000B000000}"/>
    <cellStyle name="通貨 2 3" xfId="21" xr:uid="{00000000-0005-0000-0000-00000C000000}"/>
    <cellStyle name="標準" xfId="0" builtinId="0"/>
    <cellStyle name="標準 10" xfId="18" xr:uid="{00000000-0005-0000-0000-00000E000000}"/>
    <cellStyle name="標準 2" xfId="2" xr:uid="{00000000-0005-0000-0000-00000F000000}"/>
    <cellStyle name="標準 2 2" xfId="6" xr:uid="{00000000-0005-0000-0000-000010000000}"/>
    <cellStyle name="標準 2 2 2" xfId="10" xr:uid="{00000000-0005-0000-0000-000011000000}"/>
    <cellStyle name="標準 2 3" xfId="7" xr:uid="{00000000-0005-0000-0000-000012000000}"/>
    <cellStyle name="標準 3" xfId="9" xr:uid="{00000000-0005-0000-0000-000013000000}"/>
    <cellStyle name="標準 4" xfId="4" xr:uid="{00000000-0005-0000-0000-000014000000}"/>
    <cellStyle name="標準 4 2" xfId="14" xr:uid="{00000000-0005-0000-0000-000015000000}"/>
    <cellStyle name="標準 4 3" xfId="19" xr:uid="{00000000-0005-0000-0000-000016000000}"/>
    <cellStyle name="標準_③-２加算様式（就労）" xfId="1" xr:uid="{00000000-0005-0000-0000-000017000000}"/>
  </cellStyles>
  <dxfs count="295">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3" tint="0.79998168889431442"/>
        </patternFill>
      </fill>
    </dxf>
    <dxf>
      <fill>
        <patternFill>
          <bgColor theme="9"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3" tint="0.79998168889431442"/>
        </patternFill>
      </fill>
    </dxf>
    <dxf>
      <fill>
        <patternFill>
          <bgColor theme="9"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3" tint="0.79998168889431442"/>
        </patternFill>
      </fill>
    </dxf>
    <dxf>
      <fill>
        <patternFill>
          <bgColor theme="9"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3" tint="0.79998168889431442"/>
        </patternFill>
      </fill>
    </dxf>
    <dxf>
      <fill>
        <patternFill>
          <bgColor theme="9"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3" tint="0.79998168889431442"/>
        </patternFill>
      </fill>
    </dxf>
    <dxf>
      <fill>
        <patternFill>
          <bgColor theme="9"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3" tint="0.79998168889431442"/>
        </patternFill>
      </fill>
    </dxf>
    <dxf>
      <fill>
        <patternFill>
          <bgColor theme="9"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3" tint="0.79998168889431442"/>
        </patternFill>
      </fill>
    </dxf>
    <dxf>
      <fill>
        <patternFill>
          <bgColor theme="9"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rgb="FFFF0000"/>
        </patternFill>
      </fill>
    </dxf>
    <dxf>
      <fill>
        <patternFill>
          <bgColor rgb="FFFF0000"/>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1"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1" tint="0.499984740745262"/>
        </patternFill>
      </fill>
    </dxf>
    <dxf>
      <fill>
        <patternFill>
          <bgColor theme="0" tint="-0.499984740745262"/>
        </patternFill>
      </fill>
    </dxf>
    <dxf>
      <fill>
        <patternFill>
          <bgColor theme="0" tint="-0.499984740745262"/>
        </patternFill>
      </fill>
    </dxf>
    <dxf>
      <fill>
        <patternFill>
          <bgColor theme="3" tint="0.79998168889431442"/>
        </patternFill>
      </fill>
    </dxf>
    <dxf>
      <fill>
        <patternFill>
          <bgColor theme="9" tint="0.79998168889431442"/>
        </patternFill>
      </fill>
    </dxf>
    <dxf>
      <fill>
        <patternFill>
          <bgColor rgb="FFFF0000"/>
        </patternFill>
      </fill>
    </dxf>
    <dxf>
      <fill>
        <patternFill>
          <bgColor rgb="FFFF0000"/>
        </patternFill>
      </fill>
    </dxf>
    <dxf>
      <fill>
        <patternFill>
          <bgColor rgb="FFFF0000"/>
        </patternFill>
      </fill>
    </dxf>
    <dxf>
      <fill>
        <patternFill>
          <bgColor theme="9" tint="0.79998168889431442"/>
        </patternFill>
      </fill>
    </dxf>
    <dxf>
      <fill>
        <patternFill>
          <bgColor theme="3" tint="0.79998168889431442"/>
        </patternFill>
      </fill>
    </dxf>
    <dxf>
      <fill>
        <patternFill>
          <bgColor theme="6" tint="0.39994506668294322"/>
        </patternFill>
      </fill>
    </dxf>
    <dxf>
      <fill>
        <patternFill>
          <bgColor theme="6" tint="0.3999450666829432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1" tint="0.499984740745262"/>
        </patternFill>
      </fill>
    </dxf>
    <dxf>
      <fill>
        <patternFill>
          <bgColor theme="0" tint="-0.24994659260841701"/>
        </patternFill>
      </fill>
    </dxf>
    <dxf>
      <fill>
        <patternFill>
          <bgColor theme="1" tint="0.499984740745262"/>
        </patternFill>
      </fill>
    </dxf>
    <dxf>
      <fill>
        <patternFill>
          <bgColor theme="1" tint="0.34998626667073579"/>
        </patternFill>
      </fill>
    </dxf>
    <dxf>
      <fill>
        <patternFill>
          <bgColor theme="1" tint="0.34998626667073579"/>
        </patternFill>
      </fill>
    </dxf>
    <dxf>
      <fill>
        <patternFill>
          <bgColor theme="1" tint="0.34998626667073579"/>
        </patternFill>
      </fill>
    </dxf>
    <dxf>
      <fill>
        <patternFill>
          <bgColor theme="1" tint="0.34998626667073579"/>
        </patternFill>
      </fill>
    </dxf>
    <dxf>
      <fill>
        <patternFill>
          <bgColor theme="1" tint="0.34998626667073579"/>
        </patternFill>
      </fill>
    </dxf>
    <dxf>
      <fill>
        <patternFill>
          <bgColor theme="1" tint="0.34998626667073579"/>
        </patternFill>
      </fill>
    </dxf>
    <dxf>
      <fill>
        <patternFill>
          <bgColor theme="1" tint="0.34998626667073579"/>
        </patternFill>
      </fill>
    </dxf>
  </dxfs>
  <tableStyles count="0" defaultTableStyle="TableStyleMedium2" defaultPivotStyle="PivotStyleLight16"/>
  <colors>
    <mruColors>
      <color rgb="FFFFFFCC"/>
      <color rgb="FFFFFF66"/>
      <color rgb="FF0000FF"/>
      <color rgb="FFFFFF99"/>
      <color rgb="FFFFCCFF"/>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sheetMetadata" Target="metadata.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11</xdr:col>
      <xdr:colOff>447675</xdr:colOff>
      <xdr:row>27</xdr:row>
      <xdr:rowOff>57150</xdr:rowOff>
    </xdr:from>
    <xdr:ext cx="1737360" cy="775853"/>
    <xdr:sp macro="" textlink="">
      <xdr:nvSpPr>
        <xdr:cNvPr id="2" name="四角形吹き出し 1">
          <a:extLst>
            <a:ext uri="{FF2B5EF4-FFF2-40B4-BE49-F238E27FC236}">
              <a16:creationId xmlns:a16="http://schemas.microsoft.com/office/drawing/2014/main" id="{00000000-0008-0000-0200-000002000000}"/>
            </a:ext>
          </a:extLst>
        </xdr:cNvPr>
        <xdr:cNvSpPr/>
      </xdr:nvSpPr>
      <xdr:spPr>
        <a:xfrm>
          <a:off x="6515100" y="4943475"/>
          <a:ext cx="1737360" cy="775853"/>
        </a:xfrm>
        <a:prstGeom prst="wedgeRectCallout">
          <a:avLst>
            <a:gd name="adj1" fmla="val -69138"/>
            <a:gd name="adj2" fmla="val -55395"/>
          </a:avLst>
        </a:prstGeom>
        <a:ln w="25400" cmpd="sng"/>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spAutoFit/>
        </a:bodyPr>
        <a:lstStyle/>
        <a:p>
          <a:pPr algn="l"/>
          <a:r>
            <a:rPr kumimoji="1" lang="ja-JP" altLang="en-US" sz="1100" b="1"/>
            <a:t>青の項目は、他シートの黄色の項目を入力すると自動で入力されます。</a:t>
          </a:r>
          <a:endParaRPr kumimoji="1" lang="en-US" altLang="ja-JP" sz="1100" b="1"/>
        </a:p>
        <a:p>
          <a:pPr algn="l"/>
          <a:r>
            <a:rPr kumimoji="1" lang="ja-JP" altLang="en-US" sz="800" b="1"/>
            <a:t>（行の追加削除等をした場合を除く）</a:t>
          </a:r>
          <a:endParaRPr kumimoji="1" lang="en-US" altLang="ja-JP" sz="800" b="1"/>
        </a:p>
      </xdr:txBody>
    </xdr:sp>
    <xdr:clientData fPrintsWithSheet="0"/>
  </xdr:oneCellAnchor>
  <xdr:twoCellAnchor>
    <xdr:from>
      <xdr:col>10</xdr:col>
      <xdr:colOff>190500</xdr:colOff>
      <xdr:row>9</xdr:row>
      <xdr:rowOff>142875</xdr:rowOff>
    </xdr:from>
    <xdr:to>
      <xdr:col>10</xdr:col>
      <xdr:colOff>495058</xdr:colOff>
      <xdr:row>11</xdr:row>
      <xdr:rowOff>85725</xdr:rowOff>
    </xdr:to>
    <xdr:sp macro="" textlink="">
      <xdr:nvSpPr>
        <xdr:cNvPr id="3" name="楕円 2">
          <a:extLst>
            <a:ext uri="{FF2B5EF4-FFF2-40B4-BE49-F238E27FC236}">
              <a16:creationId xmlns:a16="http://schemas.microsoft.com/office/drawing/2014/main" id="{00000000-0008-0000-0200-000003000000}"/>
            </a:ext>
          </a:extLst>
        </xdr:cNvPr>
        <xdr:cNvSpPr/>
      </xdr:nvSpPr>
      <xdr:spPr>
        <a:xfrm>
          <a:off x="5705475" y="1771650"/>
          <a:ext cx="304558" cy="304800"/>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oneCellAnchor>
    <xdr:from>
      <xdr:col>11</xdr:col>
      <xdr:colOff>447675</xdr:colOff>
      <xdr:row>4</xdr:row>
      <xdr:rowOff>31506</xdr:rowOff>
    </xdr:from>
    <xdr:ext cx="1737360" cy="459100"/>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6515100" y="755406"/>
          <a:ext cx="1737360" cy="459100"/>
        </a:xfrm>
        <a:prstGeom prst="wedgeRectCallout">
          <a:avLst>
            <a:gd name="adj1" fmla="val -69138"/>
            <a:gd name="adj2" fmla="val -553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spAutoFit/>
        </a:bodyPr>
        <a:lstStyle/>
        <a:p>
          <a:r>
            <a:rPr lang="ja-JP" altLang="en-US" sz="1100" b="1">
              <a:solidFill>
                <a:schemeClr val="lt1"/>
              </a:solidFill>
              <a:effectLst/>
              <a:latin typeface="+mn-lt"/>
              <a:ea typeface="+mn-ea"/>
              <a:cs typeface="+mn-cs"/>
            </a:rPr>
            <a:t>日付は空欄でお願いします。</a:t>
          </a:r>
          <a:endParaRPr lang="ja-JP" altLang="ja-JP">
            <a:effectLst/>
          </a:endParaRPr>
        </a:p>
      </xdr:txBody>
    </xdr:sp>
    <xdr:clientData fPrintsWithSheet="0"/>
  </xdr:oneCellAnchor>
  <xdr:twoCellAnchor>
    <xdr:from>
      <xdr:col>4</xdr:col>
      <xdr:colOff>800100</xdr:colOff>
      <xdr:row>0</xdr:row>
      <xdr:rowOff>22860</xdr:rowOff>
    </xdr:from>
    <xdr:to>
      <xdr:col>5</xdr:col>
      <xdr:colOff>297180</xdr:colOff>
      <xdr:row>2</xdr:row>
      <xdr:rowOff>138281</xdr:rowOff>
    </xdr:to>
    <xdr:sp macro="" textlink="">
      <xdr:nvSpPr>
        <xdr:cNvPr id="4" name="正方形/長方形 3">
          <a:extLst>
            <a:ext uri="{FF2B5EF4-FFF2-40B4-BE49-F238E27FC236}">
              <a16:creationId xmlns:a16="http://schemas.microsoft.com/office/drawing/2014/main" id="{00000000-0008-0000-0200-000004000000}"/>
            </a:ext>
          </a:extLst>
        </xdr:cNvPr>
        <xdr:cNvSpPr/>
      </xdr:nvSpPr>
      <xdr:spPr>
        <a:xfrm>
          <a:off x="3284220" y="22860"/>
          <a:ext cx="502920" cy="465941"/>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rgbClr val="FF0000"/>
              </a:solidFill>
            </a:rPr>
            <a:t>捨印</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9</xdr:col>
      <xdr:colOff>131990</xdr:colOff>
      <xdr:row>4</xdr:row>
      <xdr:rowOff>133350</xdr:rowOff>
    </xdr:from>
    <xdr:ext cx="4898572" cy="1481197"/>
    <xdr:sp macro="" textlink="">
      <xdr:nvSpPr>
        <xdr:cNvPr id="2" name="角丸四角形 1">
          <a:extLst>
            <a:ext uri="{FF2B5EF4-FFF2-40B4-BE49-F238E27FC236}">
              <a16:creationId xmlns:a16="http://schemas.microsoft.com/office/drawing/2014/main" id="{00000000-0008-0000-0300-000002000000}"/>
            </a:ext>
          </a:extLst>
        </xdr:cNvPr>
        <xdr:cNvSpPr/>
      </xdr:nvSpPr>
      <xdr:spPr>
        <a:xfrm>
          <a:off x="7952015" y="1390650"/>
          <a:ext cx="4898572" cy="1481197"/>
        </a:xfrm>
        <a:prstGeom prst="roundRect">
          <a:avLst>
            <a:gd name="adj" fmla="val 7203"/>
          </a:avLst>
        </a:prstGeom>
      </xdr:spPr>
      <xdr:style>
        <a:lnRef idx="2">
          <a:schemeClr val="accent1"/>
        </a:lnRef>
        <a:fillRef idx="1">
          <a:schemeClr val="lt1"/>
        </a:fillRef>
        <a:effectRef idx="0">
          <a:schemeClr val="accent1"/>
        </a:effectRef>
        <a:fontRef idx="minor">
          <a:schemeClr val="dk1"/>
        </a:fontRef>
      </xdr:style>
      <xdr:txBody>
        <a:bodyPr vertOverflow="clip" horzOverflow="clip" wrap="square" rtlCol="0" anchor="t">
          <a:spAutoFit/>
        </a:bodyPr>
        <a:lstStyle/>
        <a:p>
          <a:r>
            <a:rPr lang="ja-JP" altLang="en-US" sz="1600" b="1">
              <a:effectLst/>
              <a:latin typeface="+mn-ea"/>
              <a:ea typeface="+mn-ea"/>
            </a:rPr>
            <a:t>・対象経費の支出予定額（Ａ）</a:t>
          </a:r>
          <a:endParaRPr lang="en-US" altLang="ja-JP" sz="1600" b="1">
            <a:effectLst/>
            <a:latin typeface="+mn-ea"/>
            <a:ea typeface="+mn-ea"/>
          </a:endParaRPr>
        </a:p>
        <a:p>
          <a:r>
            <a:rPr lang="ja-JP" altLang="ja-JP" sz="1600" b="0" u="none">
              <a:solidFill>
                <a:schemeClr val="dk1"/>
              </a:solidFill>
              <a:effectLst/>
              <a:latin typeface="+mn-lt"/>
              <a:ea typeface="+mn-ea"/>
              <a:cs typeface="+mn-cs"/>
            </a:rPr>
            <a:t>当該ユニットで補助金算定日数</a:t>
          </a:r>
          <a:r>
            <a:rPr lang="ja-JP" altLang="ja-JP" sz="1600" u="none">
              <a:solidFill>
                <a:schemeClr val="dk1"/>
              </a:solidFill>
              <a:effectLst/>
              <a:latin typeface="+mn-lt"/>
              <a:ea typeface="+mn-ea"/>
              <a:cs typeface="+mn-cs"/>
            </a:rPr>
            <a:t>にかかる</a:t>
          </a:r>
          <a:r>
            <a:rPr lang="ja-JP" altLang="en-US" sz="1600" u="none">
              <a:solidFill>
                <a:schemeClr val="dk1"/>
              </a:solidFill>
              <a:effectLst/>
              <a:latin typeface="+mn-lt"/>
              <a:ea typeface="+mn-ea"/>
              <a:cs typeface="+mn-cs"/>
            </a:rPr>
            <a:t>日数に対して、</a:t>
          </a:r>
          <a:r>
            <a:rPr kumimoji="1" lang="ja-JP" altLang="ja-JP" sz="1600" u="none">
              <a:solidFill>
                <a:schemeClr val="dk1"/>
              </a:solidFill>
              <a:effectLst/>
              <a:latin typeface="+mn-lt"/>
              <a:ea typeface="+mn-ea"/>
              <a:cs typeface="+mn-cs"/>
            </a:rPr>
            <a:t>体制強化</a:t>
          </a:r>
          <a:r>
            <a:rPr kumimoji="1" lang="en-US" altLang="ja-JP" sz="1600" u="none">
              <a:solidFill>
                <a:schemeClr val="dk1"/>
              </a:solidFill>
              <a:effectLst/>
              <a:latin typeface="+mn-lt"/>
              <a:ea typeface="+mn-ea"/>
              <a:cs typeface="+mn-cs"/>
            </a:rPr>
            <a:t>Ⅰ</a:t>
          </a:r>
          <a:r>
            <a:rPr kumimoji="1" lang="ja-JP" altLang="ja-JP" sz="1600" u="none">
              <a:solidFill>
                <a:schemeClr val="dk1"/>
              </a:solidFill>
              <a:effectLst/>
              <a:latin typeface="+mn-lt"/>
              <a:ea typeface="+mn-ea"/>
              <a:cs typeface="+mn-cs"/>
            </a:rPr>
            <a:t>（</a:t>
          </a:r>
          <a:r>
            <a:rPr kumimoji="1" lang="en-US" altLang="ja-JP" sz="1600" u="none">
              <a:solidFill>
                <a:schemeClr val="dk1"/>
              </a:solidFill>
              <a:effectLst/>
              <a:latin typeface="+mn-lt"/>
              <a:ea typeface="+mn-ea"/>
              <a:cs typeface="+mn-cs"/>
            </a:rPr>
            <a:t>0.4</a:t>
          </a:r>
          <a:r>
            <a:rPr kumimoji="1" lang="ja-JP" altLang="ja-JP" sz="1600" u="none">
              <a:solidFill>
                <a:schemeClr val="dk1"/>
              </a:solidFill>
              <a:effectLst/>
              <a:latin typeface="+mn-lt"/>
              <a:ea typeface="+mn-ea"/>
              <a:cs typeface="+mn-cs"/>
            </a:rPr>
            <a:t>人加配）</a:t>
          </a:r>
          <a:r>
            <a:rPr kumimoji="1" lang="ja-JP" altLang="en-US" sz="1600" u="none">
              <a:solidFill>
                <a:schemeClr val="dk1"/>
              </a:solidFill>
              <a:effectLst/>
              <a:latin typeface="+mn-lt"/>
              <a:ea typeface="+mn-ea"/>
              <a:cs typeface="+mn-cs"/>
            </a:rPr>
            <a:t>、</a:t>
          </a:r>
          <a:r>
            <a:rPr kumimoji="1" lang="ja-JP" altLang="ja-JP" sz="1600" u="none">
              <a:solidFill>
                <a:schemeClr val="dk1"/>
              </a:solidFill>
              <a:effectLst/>
              <a:latin typeface="+mn-lt"/>
              <a:ea typeface="+mn-ea"/>
              <a:cs typeface="+mn-cs"/>
            </a:rPr>
            <a:t>体制強化</a:t>
          </a:r>
          <a:r>
            <a:rPr kumimoji="1" lang="en-US" altLang="ja-JP" sz="1600" u="none">
              <a:solidFill>
                <a:schemeClr val="dk1"/>
              </a:solidFill>
              <a:effectLst/>
              <a:latin typeface="+mn-lt"/>
              <a:ea typeface="+mn-ea"/>
              <a:cs typeface="+mn-cs"/>
            </a:rPr>
            <a:t>Ⅱ</a:t>
          </a:r>
          <a:r>
            <a:rPr kumimoji="1" lang="ja-JP" altLang="ja-JP" sz="1600" u="none">
              <a:solidFill>
                <a:schemeClr val="dk1"/>
              </a:solidFill>
              <a:effectLst/>
              <a:latin typeface="+mn-lt"/>
              <a:ea typeface="+mn-ea"/>
              <a:cs typeface="+mn-cs"/>
            </a:rPr>
            <a:t>（</a:t>
          </a:r>
          <a:r>
            <a:rPr kumimoji="1" lang="en-US" altLang="ja-JP" sz="1600" u="none">
              <a:solidFill>
                <a:schemeClr val="dk1"/>
              </a:solidFill>
              <a:effectLst/>
              <a:latin typeface="+mn-lt"/>
              <a:ea typeface="+mn-ea"/>
              <a:cs typeface="+mn-cs"/>
            </a:rPr>
            <a:t>0.6</a:t>
          </a:r>
          <a:r>
            <a:rPr kumimoji="1" lang="ja-JP" altLang="ja-JP" sz="1600" u="none">
              <a:solidFill>
                <a:schemeClr val="dk1"/>
              </a:solidFill>
              <a:effectLst/>
              <a:latin typeface="+mn-lt"/>
              <a:ea typeface="+mn-ea"/>
              <a:cs typeface="+mn-cs"/>
            </a:rPr>
            <a:t>人加配）</a:t>
          </a:r>
          <a:r>
            <a:rPr kumimoji="1" lang="ja-JP" altLang="en-US" sz="1600" u="none">
              <a:solidFill>
                <a:schemeClr val="dk1"/>
              </a:solidFill>
              <a:effectLst/>
              <a:latin typeface="+mn-lt"/>
              <a:ea typeface="+mn-ea"/>
              <a:cs typeface="+mn-cs"/>
            </a:rPr>
            <a:t>及び体制強化</a:t>
          </a:r>
          <a:r>
            <a:rPr kumimoji="1" lang="en-US" altLang="ja-JP" sz="1600" u="none">
              <a:solidFill>
                <a:schemeClr val="dk1"/>
              </a:solidFill>
              <a:effectLst/>
              <a:latin typeface="+mn-lt"/>
              <a:ea typeface="+mn-ea"/>
              <a:cs typeface="+mn-cs"/>
            </a:rPr>
            <a:t>Ⅲ</a:t>
          </a:r>
          <a:r>
            <a:rPr kumimoji="1" lang="ja-JP" altLang="en-US" sz="1600" u="none">
              <a:solidFill>
                <a:schemeClr val="dk1"/>
              </a:solidFill>
              <a:effectLst/>
              <a:latin typeface="+mn-lt"/>
              <a:ea typeface="+mn-ea"/>
              <a:cs typeface="+mn-cs"/>
            </a:rPr>
            <a:t>の補助要件を満たすための人件費等</a:t>
          </a:r>
          <a:r>
            <a:rPr kumimoji="1" lang="ja-JP" altLang="ja-JP" sz="1600" u="none">
              <a:solidFill>
                <a:schemeClr val="dk1"/>
              </a:solidFill>
              <a:effectLst/>
              <a:latin typeface="+mn-lt"/>
              <a:ea typeface="+mn-ea"/>
              <a:cs typeface="+mn-cs"/>
            </a:rPr>
            <a:t>に要した費用を記載してください。</a:t>
          </a:r>
          <a:endParaRPr lang="en-US" altLang="ja-JP" sz="1600" b="0">
            <a:solidFill>
              <a:schemeClr val="dk1"/>
            </a:solidFill>
            <a:effectLst/>
            <a:latin typeface="+mn-ea"/>
            <a:ea typeface="+mn-ea"/>
            <a:cs typeface="+mn-cs"/>
          </a:endParaRPr>
        </a:p>
      </xdr:txBody>
    </xdr:sp>
    <xdr:clientData fPrintsWithSheet="0"/>
  </xdr:oneCellAnchor>
</xdr:wsDr>
</file>

<file path=xl/drawings/drawing3.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8F8CC4A8-FF06-4178-A281-6D25BEA52B84}"/>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AC316D6B-D4F9-424F-92DF-2660FBDB6C79}"/>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434D12F3-8087-48DA-98D6-7003842907B0}"/>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8" name="吹き出し: 線 7">
          <a:extLst>
            <a:ext uri="{FF2B5EF4-FFF2-40B4-BE49-F238E27FC236}">
              <a16:creationId xmlns:a16="http://schemas.microsoft.com/office/drawing/2014/main" id="{B04015C3-954C-42CE-8712-E8937ED48F9C}"/>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9" name="正方形/長方形 8">
          <a:extLst>
            <a:ext uri="{FF2B5EF4-FFF2-40B4-BE49-F238E27FC236}">
              <a16:creationId xmlns:a16="http://schemas.microsoft.com/office/drawing/2014/main" id="{A4C1E21E-49F5-4B0F-B318-AA37EA889145}"/>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00000000-0008-0000-0500-000002000000}"/>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00000000-0008-0000-0500-000003000000}"/>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00000000-0008-0000-0500-000004000000}"/>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6" name="吹き出し: 線 5">
          <a:extLst>
            <a:ext uri="{FF2B5EF4-FFF2-40B4-BE49-F238E27FC236}">
              <a16:creationId xmlns:a16="http://schemas.microsoft.com/office/drawing/2014/main" id="{6EBAA7E4-241B-4455-A209-78C0BD6F6F12}"/>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7" name="正方形/長方形 6">
          <a:extLst>
            <a:ext uri="{FF2B5EF4-FFF2-40B4-BE49-F238E27FC236}">
              <a16:creationId xmlns:a16="http://schemas.microsoft.com/office/drawing/2014/main" id="{38176F60-6600-42EE-AEAE-C61224AA5538}"/>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17BE8A80-E518-445E-A39A-904AEF598038}"/>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CFD68FEA-E4B3-411D-8C50-A6FA04FEA20D}"/>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94DA3F39-8024-426B-8230-AFF8BEDF1770}"/>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6" name="吹き出し: 線 5">
          <a:extLst>
            <a:ext uri="{FF2B5EF4-FFF2-40B4-BE49-F238E27FC236}">
              <a16:creationId xmlns:a16="http://schemas.microsoft.com/office/drawing/2014/main" id="{DB4B3BBE-2701-465F-841E-C329C88AEDDD}"/>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7" name="正方形/長方形 6">
          <a:extLst>
            <a:ext uri="{FF2B5EF4-FFF2-40B4-BE49-F238E27FC236}">
              <a16:creationId xmlns:a16="http://schemas.microsoft.com/office/drawing/2014/main" id="{3551257D-D121-4D54-9E27-EDE9202167EE}"/>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A22D7B99-E29C-4698-A9E2-79628AC7ECD2}"/>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93CAA57B-8CF0-4C49-8C3A-76C7B37F212A}"/>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19A95848-B685-4A29-960B-5B130F63932E}"/>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6" name="吹き出し: 線 5">
          <a:extLst>
            <a:ext uri="{FF2B5EF4-FFF2-40B4-BE49-F238E27FC236}">
              <a16:creationId xmlns:a16="http://schemas.microsoft.com/office/drawing/2014/main" id="{F79F5527-E2DD-447F-BB07-2646DE6A79C6}"/>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7" name="正方形/長方形 6">
          <a:extLst>
            <a:ext uri="{FF2B5EF4-FFF2-40B4-BE49-F238E27FC236}">
              <a16:creationId xmlns:a16="http://schemas.microsoft.com/office/drawing/2014/main" id="{CB213BBF-212F-478A-9126-8734F701E922}"/>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AFCF777E-5197-4CE1-A191-53FD2E9FA39A}"/>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A51E239F-CD16-4367-8C33-2B3D6DA83263}"/>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4090CC61-2C5D-41A3-9F8D-831FF35E2EB5}"/>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6" name="吹き出し: 線 5">
          <a:extLst>
            <a:ext uri="{FF2B5EF4-FFF2-40B4-BE49-F238E27FC236}">
              <a16:creationId xmlns:a16="http://schemas.microsoft.com/office/drawing/2014/main" id="{FB531F44-F804-4940-BB94-7866B8F825FB}"/>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7" name="正方形/長方形 6">
          <a:extLst>
            <a:ext uri="{FF2B5EF4-FFF2-40B4-BE49-F238E27FC236}">
              <a16:creationId xmlns:a16="http://schemas.microsoft.com/office/drawing/2014/main" id="{38DE9F4E-3339-4ED7-A2E5-60077D94F31A}"/>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C630DEEB-991E-478D-83DF-C8189D967CB3}"/>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6C5115A7-30ED-44D0-8A23-6C34A2F12218}"/>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9D3A36DB-587D-4736-ABA2-60BEE2A9F31F}"/>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6" name="吹き出し: 線 5">
          <a:extLst>
            <a:ext uri="{FF2B5EF4-FFF2-40B4-BE49-F238E27FC236}">
              <a16:creationId xmlns:a16="http://schemas.microsoft.com/office/drawing/2014/main" id="{A0E8E129-668C-4322-81AB-20121C7D67BB}"/>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7" name="正方形/長方形 6">
          <a:extLst>
            <a:ext uri="{FF2B5EF4-FFF2-40B4-BE49-F238E27FC236}">
              <a16:creationId xmlns:a16="http://schemas.microsoft.com/office/drawing/2014/main" id="{91E57A34-6789-43B6-9574-6224A6B57989}"/>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6B4F3367-E6B4-4FCA-B059-5EB7661522FB}"/>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C13B51F3-4DDA-479C-AADC-237C9AB906A2}"/>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8EF99D40-A46F-431C-8C37-D9CF8BF743E9}"/>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6" name="吹き出し: 線 5">
          <a:extLst>
            <a:ext uri="{FF2B5EF4-FFF2-40B4-BE49-F238E27FC236}">
              <a16:creationId xmlns:a16="http://schemas.microsoft.com/office/drawing/2014/main" id="{FDD4AD8E-48D9-4102-8625-84BA47ACDE21}"/>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7" name="正方形/長方形 6">
          <a:extLst>
            <a:ext uri="{FF2B5EF4-FFF2-40B4-BE49-F238E27FC236}">
              <a16:creationId xmlns:a16="http://schemas.microsoft.com/office/drawing/2014/main" id="{A71249B0-F24D-46EA-BD85-C3FDC0B90DB1}"/>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19</xdr:col>
      <xdr:colOff>21167</xdr:colOff>
      <xdr:row>0</xdr:row>
      <xdr:rowOff>173869</xdr:rowOff>
    </xdr:from>
    <xdr:to>
      <xdr:col>38</xdr:col>
      <xdr:colOff>87389</xdr:colOff>
      <xdr:row>2</xdr:row>
      <xdr:rowOff>169333</xdr:rowOff>
    </xdr:to>
    <xdr:sp macro="" textlink="">
      <xdr:nvSpPr>
        <xdr:cNvPr id="2" name="角丸四角形 6">
          <a:extLst>
            <a:ext uri="{FF2B5EF4-FFF2-40B4-BE49-F238E27FC236}">
              <a16:creationId xmlns:a16="http://schemas.microsoft.com/office/drawing/2014/main" id="{55ABFACB-B1B6-49D0-9F11-200E4B2D9D40}"/>
            </a:ext>
          </a:extLst>
        </xdr:cNvPr>
        <xdr:cNvSpPr/>
      </xdr:nvSpPr>
      <xdr:spPr>
        <a:xfrm>
          <a:off x="3916892" y="173869"/>
          <a:ext cx="3866697" cy="528864"/>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solidFill>
              <a:sysClr val="windowText" lastClr="000000"/>
            </a:solidFill>
          </a:endParaRPr>
        </a:p>
      </xdr:txBody>
    </xdr:sp>
    <xdr:clientData/>
  </xdr:twoCellAnchor>
  <xdr:twoCellAnchor>
    <xdr:from>
      <xdr:col>1</xdr:col>
      <xdr:colOff>190500</xdr:colOff>
      <xdr:row>0</xdr:row>
      <xdr:rowOff>256501</xdr:rowOff>
    </xdr:from>
    <xdr:to>
      <xdr:col>15</xdr:col>
      <xdr:colOff>70595</xdr:colOff>
      <xdr:row>3</xdr:row>
      <xdr:rowOff>170353</xdr:rowOff>
    </xdr:to>
    <xdr:sp macro="" textlink="">
      <xdr:nvSpPr>
        <xdr:cNvPr id="3" name="テキスト ボックス 2">
          <a:extLst>
            <a:ext uri="{FF2B5EF4-FFF2-40B4-BE49-F238E27FC236}">
              <a16:creationId xmlns:a16="http://schemas.microsoft.com/office/drawing/2014/main" id="{7937D8E6-D58E-4D83-B115-295E1595345A}"/>
            </a:ext>
          </a:extLst>
        </xdr:cNvPr>
        <xdr:cNvSpPr txBox="1"/>
      </xdr:nvSpPr>
      <xdr:spPr>
        <a:xfrm>
          <a:off x="390525" y="256501"/>
          <a:ext cx="2775695" cy="713952"/>
        </a:xfrm>
        <a:prstGeom prst="rect">
          <a:avLst/>
        </a:prstGeom>
        <a:solidFill>
          <a:schemeClr val="lt1"/>
        </a:solidFill>
        <a:ln w="381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b="1">
              <a:solidFill>
                <a:schemeClr val="dk1"/>
              </a:solidFill>
            </a:rPr>
            <a:t>ユニット単位</a:t>
          </a:r>
          <a:endParaRPr kumimoji="1" lang="ja-JP" altLang="en-US" sz="2000" b="1">
            <a:solidFill>
              <a:sysClr val="windowText" lastClr="000000"/>
            </a:solidFill>
          </a:endParaRPr>
        </a:p>
      </xdr:txBody>
    </xdr:sp>
    <xdr:clientData/>
  </xdr:twoCellAnchor>
  <xdr:twoCellAnchor>
    <xdr:from>
      <xdr:col>79</xdr:col>
      <xdr:colOff>408554</xdr:colOff>
      <xdr:row>34</xdr:row>
      <xdr:rowOff>89807</xdr:rowOff>
    </xdr:from>
    <xdr:to>
      <xdr:col>83</xdr:col>
      <xdr:colOff>95249</xdr:colOff>
      <xdr:row>44</xdr:row>
      <xdr:rowOff>253094</xdr:rowOff>
    </xdr:to>
    <xdr:sp macro="" textlink="">
      <xdr:nvSpPr>
        <xdr:cNvPr id="4" name="正方形/長方形 3">
          <a:extLst>
            <a:ext uri="{FF2B5EF4-FFF2-40B4-BE49-F238E27FC236}">
              <a16:creationId xmlns:a16="http://schemas.microsoft.com/office/drawing/2014/main" id="{3BB62D92-583C-4EFC-8531-B523642A79F0}"/>
            </a:ext>
          </a:extLst>
        </xdr:cNvPr>
        <xdr:cNvSpPr/>
      </xdr:nvSpPr>
      <xdr:spPr>
        <a:xfrm>
          <a:off x="16620104" y="9557657"/>
          <a:ext cx="1744095" cy="2373087"/>
        </a:xfrm>
        <a:prstGeom prst="rect">
          <a:avLst/>
        </a:prstGeom>
        <a:solidFill>
          <a:schemeClr val="accent6"/>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400">
              <a:solidFill>
                <a:sysClr val="windowText" lastClr="000000"/>
              </a:solidFill>
            </a:rPr>
            <a:t>〇（注）職員の勤務の体制及び勤務形態一覧表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当該様式は、月ごとに作成するものとする。（ただし、交付申請時は基準日を含む１月分を作成する。）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３　入居者状況から得られる国基準分（人員配置体制加算</a:t>
          </a:r>
          <a:r>
            <a:rPr kumimoji="1" lang="en-US" altLang="ja-JP" sz="1400">
              <a:solidFill>
                <a:sysClr val="windowText" lastClr="000000"/>
              </a:solidFill>
            </a:rPr>
            <a:t>Ⅰ</a:t>
          </a:r>
          <a:r>
            <a:rPr kumimoji="1" lang="ja-JP" altLang="en-US" sz="1400">
              <a:solidFill>
                <a:sysClr val="windowText" lastClr="000000"/>
              </a:solidFill>
            </a:rPr>
            <a:t>（日中サービス支援型の場合は人員配置体制加算</a:t>
          </a:r>
          <a:r>
            <a:rPr kumimoji="1" lang="en-US" altLang="ja-JP" sz="1400">
              <a:solidFill>
                <a:sysClr val="windowText" lastClr="000000"/>
              </a:solidFill>
            </a:rPr>
            <a:t>Ⅴ</a:t>
          </a:r>
          <a:r>
            <a:rPr kumimoji="1" lang="ja-JP" altLang="en-US" sz="1400">
              <a:solidFill>
                <a:sysClr val="windowText" lastClr="000000"/>
              </a:solidFill>
            </a:rPr>
            <a:t>））の時間数を満たした上で、加配を行う必要がある。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６　当該ユニットに配置した夜間支援従事者数の欄には、夜間支援等体制加算</a:t>
          </a:r>
          <a:r>
            <a:rPr kumimoji="1" lang="en-US" altLang="ja-JP" sz="1400">
              <a:solidFill>
                <a:sysClr val="windowText" lastClr="000000"/>
              </a:solidFill>
            </a:rPr>
            <a:t>Ⅰ</a:t>
          </a:r>
          <a:r>
            <a:rPr kumimoji="1" lang="ja-JP" altLang="en-US" sz="1400">
              <a:solidFill>
                <a:sysClr val="windowText" lastClr="000000"/>
              </a:solidFill>
            </a:rPr>
            <a:t>を算定した日に勤務した職員の数を記入すること。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７　様式の行数が足りない場合は、適宜、行を追加して作成するものとする。</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８　「補助対象日」欄には、以下のすべての項目に該当する日とする。</a:t>
          </a:r>
          <a:endParaRPr kumimoji="1" lang="en-US" altLang="ja-JP" sz="1400">
            <a:solidFill>
              <a:sysClr val="windowText" lastClr="000000"/>
            </a:solidFill>
          </a:endParaRPr>
        </a:p>
        <a:p>
          <a:pPr algn="l"/>
          <a:r>
            <a:rPr kumimoji="1" lang="ja-JP" altLang="en-US" sz="1400">
              <a:solidFill>
                <a:sysClr val="windowText" lastClr="000000"/>
              </a:solidFill>
            </a:rPr>
            <a:t>　①東京都内自治体から支給決定を受けている利用者に対し、「東京都障害者グループホーム支援事業取扱要領」第７（２）に定める支援を行った日</a:t>
          </a:r>
          <a:endParaRPr kumimoji="1" lang="en-US" altLang="ja-JP" sz="1400">
            <a:solidFill>
              <a:sysClr val="windowText" lastClr="000000"/>
            </a:solidFill>
          </a:endParaRPr>
        </a:p>
        <a:p>
          <a:pPr algn="l"/>
          <a:r>
            <a:rPr kumimoji="1" lang="ja-JP" altLang="en-US" sz="1400">
              <a:solidFill>
                <a:sysClr val="windowText" lastClr="000000"/>
              </a:solidFill>
            </a:rPr>
            <a:t>　②夜間支援等体制加算</a:t>
          </a:r>
          <a:r>
            <a:rPr kumimoji="1" lang="en-US" altLang="ja-JP" sz="1400">
              <a:solidFill>
                <a:sysClr val="windowText" lastClr="000000"/>
              </a:solidFill>
            </a:rPr>
            <a:t>Ⅰ</a:t>
          </a:r>
          <a:r>
            <a:rPr kumimoji="1" lang="ja-JP" altLang="en-US" sz="1400">
              <a:solidFill>
                <a:sysClr val="windowText" lastClr="000000"/>
              </a:solidFill>
            </a:rPr>
            <a:t>を取得し、夜間に利用者がいる日については夜間支援従事者が１人または</a:t>
          </a:r>
          <a:r>
            <a:rPr kumimoji="1" lang="en-US" altLang="ja-JP" sz="1400">
              <a:solidFill>
                <a:sysClr val="windowText" lastClr="000000"/>
              </a:solidFill>
              <a:latin typeface="ＭＳ Ｐゴシック 本文"/>
            </a:rPr>
            <a:t>1</a:t>
          </a:r>
          <a:r>
            <a:rPr kumimoji="1" lang="ja-JP" altLang="en-US" sz="1400">
              <a:solidFill>
                <a:sysClr val="windowText" lastClr="000000"/>
              </a:solidFill>
            </a:rPr>
            <a:t>人を超えて配置している日</a:t>
          </a:r>
          <a:endParaRPr kumimoji="1" lang="en-US" altLang="ja-JP" sz="1400">
            <a:solidFill>
              <a:sysClr val="windowText" lastClr="000000"/>
            </a:solidFill>
          </a:endParaRPr>
        </a:p>
        <a:p>
          <a:pPr algn="l"/>
          <a:endParaRPr kumimoji="1" lang="en-US" altLang="ja-JP" sz="1400">
            <a:solidFill>
              <a:sysClr val="windowText" lastClr="000000"/>
            </a:solidFill>
          </a:endParaRPr>
        </a:p>
        <a:p>
          <a:pPr algn="l"/>
          <a:r>
            <a:rPr kumimoji="1" lang="ja-JP" altLang="en-US" sz="1400">
              <a:solidFill>
                <a:sysClr val="windowText" lastClr="000000"/>
              </a:solidFill>
            </a:rPr>
            <a:t>〇（注）利用者の状況</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１　「利用者氏名」「障害支援区分」「区分４以上の割合」「障害の特性」「援護の実施地」欄は、毎月１日時点の状態を記入すること。</a:t>
          </a:r>
          <a:endParaRPr kumimoji="1" lang="en-US" altLang="ja-JP" sz="1400">
            <a:solidFill>
              <a:sysClr val="windowText" lastClr="000000"/>
            </a:solidFill>
          </a:endParaRPr>
        </a:p>
        <a:p>
          <a:pPr algn="l"/>
          <a:r>
            <a:rPr kumimoji="1" lang="en-US" altLang="ja-JP" sz="1400">
              <a:solidFill>
                <a:sysClr val="windowText" lastClr="000000"/>
              </a:solidFill>
            </a:rPr>
            <a:t>※</a:t>
          </a:r>
          <a:r>
            <a:rPr kumimoji="1" lang="ja-JP" altLang="en-US" sz="1400">
              <a:solidFill>
                <a:sysClr val="windowText" lastClr="000000"/>
              </a:solidFill>
            </a:rPr>
            <a:t>２　日付欄には、利用者ごとに当該ユニットを利用した日に「☆」または「△」をつけること</a:t>
          </a:r>
        </a:p>
      </xdr:txBody>
    </xdr:sp>
    <xdr:clientData fPrintsWithSheet="0"/>
  </xdr:twoCellAnchor>
  <xdr:twoCellAnchor>
    <xdr:from>
      <xdr:col>78</xdr:col>
      <xdr:colOff>0</xdr:colOff>
      <xdr:row>0</xdr:row>
      <xdr:rowOff>0</xdr:rowOff>
    </xdr:from>
    <xdr:to>
      <xdr:col>90</xdr:col>
      <xdr:colOff>392907</xdr:colOff>
      <xdr:row>2</xdr:row>
      <xdr:rowOff>142875</xdr:rowOff>
    </xdr:to>
    <xdr:sp macro="" textlink="">
      <xdr:nvSpPr>
        <xdr:cNvPr id="5" name="吹き出し: 線 4">
          <a:extLst>
            <a:ext uri="{FF2B5EF4-FFF2-40B4-BE49-F238E27FC236}">
              <a16:creationId xmlns:a16="http://schemas.microsoft.com/office/drawing/2014/main" id="{F7B5D162-D727-4FD0-8F65-35F192FE8C3C}"/>
            </a:ext>
          </a:extLst>
        </xdr:cNvPr>
        <xdr:cNvSpPr/>
      </xdr:nvSpPr>
      <xdr:spPr>
        <a:xfrm>
          <a:off x="15847219" y="0"/>
          <a:ext cx="6536532" cy="666750"/>
        </a:xfrm>
        <a:prstGeom prst="borderCallout1">
          <a:avLst>
            <a:gd name="adj1" fmla="val 29464"/>
            <a:gd name="adj2" fmla="val -136"/>
            <a:gd name="adj3" fmla="val 51786"/>
            <a:gd name="adj4" fmla="val -5546"/>
          </a:avLst>
        </a:prstGeom>
        <a:solidFill>
          <a:srgbClr val="FF00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ja-JP" sz="1800" b="1">
              <a:solidFill>
                <a:schemeClr val="lt1"/>
              </a:solidFill>
              <a:effectLst/>
              <a:latin typeface="+mn-lt"/>
              <a:ea typeface="+mn-ea"/>
              <a:cs typeface="+mn-cs"/>
            </a:rPr>
            <a:t>この表のうち、申請する区分が全て</a:t>
          </a:r>
          <a:r>
            <a:rPr kumimoji="1" lang="en-US" altLang="ja-JP" sz="1800" b="1">
              <a:solidFill>
                <a:schemeClr val="lt1"/>
              </a:solidFill>
              <a:effectLst/>
              <a:latin typeface="+mn-lt"/>
              <a:ea typeface="+mn-ea"/>
              <a:cs typeface="+mn-cs"/>
            </a:rPr>
            <a:t>OK</a:t>
          </a:r>
          <a:r>
            <a:rPr kumimoji="1" lang="ja-JP" altLang="ja-JP" sz="1800" b="1">
              <a:solidFill>
                <a:schemeClr val="lt1"/>
              </a:solidFill>
              <a:effectLst/>
              <a:latin typeface="+mn-lt"/>
              <a:ea typeface="+mn-ea"/>
              <a:cs typeface="+mn-cs"/>
            </a:rPr>
            <a:t>になる必要があります。</a:t>
          </a:r>
          <a:endParaRPr lang="ja-JP" altLang="ja-JP" sz="1800">
            <a:effectLst/>
          </a:endParaRPr>
        </a:p>
        <a:p>
          <a:pPr algn="ctr"/>
          <a:endParaRPr kumimoji="1" lang="ja-JP" altLang="en-US" sz="1800"/>
        </a:p>
      </xdr:txBody>
    </xdr:sp>
    <xdr:clientData/>
  </xdr:twoCellAnchor>
  <xdr:twoCellAnchor>
    <xdr:from>
      <xdr:col>78</xdr:col>
      <xdr:colOff>0</xdr:colOff>
      <xdr:row>3</xdr:row>
      <xdr:rowOff>0</xdr:rowOff>
    </xdr:from>
    <xdr:to>
      <xdr:col>90</xdr:col>
      <xdr:colOff>381000</xdr:colOff>
      <xdr:row>8</xdr:row>
      <xdr:rowOff>226219</xdr:rowOff>
    </xdr:to>
    <xdr:sp macro="" textlink="">
      <xdr:nvSpPr>
        <xdr:cNvPr id="6" name="正方形/長方形 5">
          <a:extLst>
            <a:ext uri="{FF2B5EF4-FFF2-40B4-BE49-F238E27FC236}">
              <a16:creationId xmlns:a16="http://schemas.microsoft.com/office/drawing/2014/main" id="{978B6CDC-38DC-45DA-A349-F385A6099327}"/>
            </a:ext>
          </a:extLst>
        </xdr:cNvPr>
        <xdr:cNvSpPr/>
      </xdr:nvSpPr>
      <xdr:spPr>
        <a:xfrm>
          <a:off x="15847219" y="785813"/>
          <a:ext cx="6524625" cy="1535906"/>
        </a:xfrm>
        <a:prstGeom prst="rect">
          <a:avLst/>
        </a:prstGeom>
        <a:ln w="57150">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l"/>
          <a:r>
            <a:rPr kumimoji="1" lang="ja-JP" altLang="en-US" sz="1800" b="0">
              <a:solidFill>
                <a:schemeClr val="tx1"/>
              </a:solidFill>
            </a:rPr>
            <a:t>薄黄色のセルは</a:t>
          </a:r>
          <a:r>
            <a:rPr kumimoji="1" lang="ja-JP" altLang="en-US" sz="1800" b="1">
              <a:solidFill>
                <a:srgbClr val="FF0000"/>
              </a:solidFill>
            </a:rPr>
            <a:t>入力必須</a:t>
          </a:r>
          <a:r>
            <a:rPr kumimoji="1" lang="ja-JP" altLang="en-US" sz="1800" b="0">
              <a:solidFill>
                <a:schemeClr val="tx1"/>
              </a:solidFill>
            </a:rPr>
            <a:t>です。</a:t>
          </a:r>
          <a:endParaRPr kumimoji="1" lang="en-US" altLang="ja-JP" sz="1800" b="0">
            <a:solidFill>
              <a:schemeClr val="tx1"/>
            </a:solidFill>
          </a:endParaRPr>
        </a:p>
        <a:p>
          <a:pPr algn="l"/>
          <a:r>
            <a:rPr kumimoji="1" lang="ja-JP" altLang="en-US" sz="1800" b="0">
              <a:solidFill>
                <a:schemeClr val="tx1"/>
              </a:solidFill>
            </a:rPr>
            <a:t>青色のセルは自動入力されます。</a:t>
          </a:r>
          <a:endParaRPr kumimoji="1" lang="en-US" altLang="ja-JP" sz="1800" b="0">
            <a:solidFill>
              <a:schemeClr val="tx1"/>
            </a:solidFill>
          </a:endParaRPr>
        </a:p>
        <a:p>
          <a:pPr algn="l"/>
          <a:r>
            <a:rPr kumimoji="1" lang="ja-JP" altLang="en-US" sz="1800" b="0">
              <a:solidFill>
                <a:schemeClr val="tx1"/>
              </a:solidFill>
            </a:rPr>
            <a:t>緑色のセルは必要に応じて入力してください。</a:t>
          </a:r>
          <a:endParaRPr kumimoji="1" lang="en-US" altLang="ja-JP" sz="1800" b="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11</xdr:col>
      <xdr:colOff>290945</xdr:colOff>
      <xdr:row>43</xdr:row>
      <xdr:rowOff>207818</xdr:rowOff>
    </xdr:from>
    <xdr:ext cx="4114800" cy="1149927"/>
    <xdr:sp macro="" textlink="">
      <xdr:nvSpPr>
        <xdr:cNvPr id="3" name="四角形吹き出し 2">
          <a:extLst>
            <a:ext uri="{FF2B5EF4-FFF2-40B4-BE49-F238E27FC236}">
              <a16:creationId xmlns:a16="http://schemas.microsoft.com/office/drawing/2014/main" id="{00000000-0008-0000-0600-000003000000}"/>
            </a:ext>
          </a:extLst>
        </xdr:cNvPr>
        <xdr:cNvSpPr/>
      </xdr:nvSpPr>
      <xdr:spPr>
        <a:xfrm>
          <a:off x="11942618" y="11360727"/>
          <a:ext cx="4114800" cy="1149927"/>
        </a:xfrm>
        <a:prstGeom prst="wedgeRectCallout">
          <a:avLst>
            <a:gd name="adj1" fmla="val -69138"/>
            <a:gd name="adj2" fmla="val -553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noAutofit/>
        </a:bodyPr>
        <a:lstStyle/>
        <a:p>
          <a:r>
            <a:rPr lang="ja-JP" altLang="en-US" sz="2000" b="1">
              <a:solidFill>
                <a:schemeClr val="lt1"/>
              </a:solidFill>
              <a:effectLst/>
              <a:latin typeface="+mn-lt"/>
              <a:ea typeface="+mn-ea"/>
              <a:cs typeface="+mn-cs"/>
            </a:rPr>
            <a:t>日付は空欄でお願いします。</a:t>
          </a:r>
          <a:endParaRPr lang="ja-JP" altLang="ja-JP" sz="2000">
            <a:effectLst/>
          </a:endParaRPr>
        </a:p>
      </xdr:txBody>
    </xdr:sp>
    <xdr:clientData fPrintsWithSheet="0"/>
  </xdr:oneCellAnchor>
  <xdr:twoCellAnchor>
    <xdr:from>
      <xdr:col>9</xdr:col>
      <xdr:colOff>0</xdr:colOff>
      <xdr:row>45</xdr:row>
      <xdr:rowOff>0</xdr:rowOff>
    </xdr:from>
    <xdr:to>
      <xdr:col>9</xdr:col>
      <xdr:colOff>398318</xdr:colOff>
      <xdr:row>46</xdr:row>
      <xdr:rowOff>17319</xdr:rowOff>
    </xdr:to>
    <xdr:sp macro="" textlink="">
      <xdr:nvSpPr>
        <xdr:cNvPr id="5" name="楕円 4">
          <a:extLst>
            <a:ext uri="{FF2B5EF4-FFF2-40B4-BE49-F238E27FC236}">
              <a16:creationId xmlns:a16="http://schemas.microsoft.com/office/drawing/2014/main" id="{00000000-0008-0000-0600-000005000000}"/>
            </a:ext>
          </a:extLst>
        </xdr:cNvPr>
        <xdr:cNvSpPr/>
      </xdr:nvSpPr>
      <xdr:spPr>
        <a:xfrm>
          <a:off x="8555182" y="11533909"/>
          <a:ext cx="398318" cy="329046"/>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twoCellAnchor>
    <xdr:from>
      <xdr:col>5</xdr:col>
      <xdr:colOff>0</xdr:colOff>
      <xdr:row>0</xdr:row>
      <xdr:rowOff>0</xdr:rowOff>
    </xdr:from>
    <xdr:to>
      <xdr:col>6</xdr:col>
      <xdr:colOff>133952</xdr:colOff>
      <xdr:row>1</xdr:row>
      <xdr:rowOff>80930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5791200" y="0"/>
          <a:ext cx="502920" cy="465941"/>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rPr>
            <a:t>捨印</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57150</xdr:colOff>
      <xdr:row>35</xdr:row>
      <xdr:rowOff>238125</xdr:rowOff>
    </xdr:from>
    <xdr:to>
      <xdr:col>10</xdr:col>
      <xdr:colOff>388454</xdr:colOff>
      <xdr:row>37</xdr:row>
      <xdr:rowOff>27747</xdr:rowOff>
    </xdr:to>
    <xdr:sp macro="" textlink="">
      <xdr:nvSpPr>
        <xdr:cNvPr id="4" name="楕円 3">
          <a:extLst>
            <a:ext uri="{FF2B5EF4-FFF2-40B4-BE49-F238E27FC236}">
              <a16:creationId xmlns:a16="http://schemas.microsoft.com/office/drawing/2014/main" id="{00000000-0008-0000-0700-000004000000}"/>
            </a:ext>
          </a:extLst>
        </xdr:cNvPr>
        <xdr:cNvSpPr/>
      </xdr:nvSpPr>
      <xdr:spPr>
        <a:xfrm>
          <a:off x="5524500" y="7239000"/>
          <a:ext cx="331304"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twoCellAnchor>
    <xdr:from>
      <xdr:col>4</xdr:col>
      <xdr:colOff>655319</xdr:colOff>
      <xdr:row>0</xdr:row>
      <xdr:rowOff>0</xdr:rowOff>
    </xdr:from>
    <xdr:to>
      <xdr:col>5</xdr:col>
      <xdr:colOff>356928</xdr:colOff>
      <xdr:row>1</xdr:row>
      <xdr:rowOff>297179</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3215639" y="0"/>
          <a:ext cx="501709" cy="464819"/>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50">
              <a:solidFill>
                <a:sysClr val="windowText" lastClr="000000"/>
              </a:solidFill>
            </a:rPr>
            <a:t>捨印</a:t>
          </a:r>
        </a:p>
      </xdr:txBody>
    </xdr:sp>
    <xdr:clientData/>
  </xdr:twoCellAnchor>
</xdr:wsDr>
</file>

<file path=xl/drawings/drawing13.xml><?xml version="1.0" encoding="utf-8"?>
<xdr:wsDr xmlns:xdr="http://schemas.openxmlformats.org/drawingml/2006/spreadsheetDrawing" xmlns:a="http://schemas.openxmlformats.org/drawingml/2006/main">
  <xdr:oneCellAnchor>
    <xdr:from>
      <xdr:col>15</xdr:col>
      <xdr:colOff>417443</xdr:colOff>
      <xdr:row>7</xdr:row>
      <xdr:rowOff>125895</xdr:rowOff>
    </xdr:from>
    <xdr:ext cx="1737360" cy="459100"/>
    <xdr:sp macro="" textlink="">
      <xdr:nvSpPr>
        <xdr:cNvPr id="3" name="四角形吹き出し 2">
          <a:extLst>
            <a:ext uri="{FF2B5EF4-FFF2-40B4-BE49-F238E27FC236}">
              <a16:creationId xmlns:a16="http://schemas.microsoft.com/office/drawing/2014/main" id="{00000000-0008-0000-0F00-000003000000}"/>
            </a:ext>
          </a:extLst>
        </xdr:cNvPr>
        <xdr:cNvSpPr/>
      </xdr:nvSpPr>
      <xdr:spPr>
        <a:xfrm>
          <a:off x="7103165" y="1331843"/>
          <a:ext cx="1737360" cy="459100"/>
        </a:xfrm>
        <a:prstGeom prst="wedgeRectCallout">
          <a:avLst>
            <a:gd name="adj1" fmla="val -69138"/>
            <a:gd name="adj2" fmla="val -55395"/>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spAutoFit/>
        </a:bodyPr>
        <a:lstStyle/>
        <a:p>
          <a:r>
            <a:rPr lang="ja-JP" altLang="en-US" sz="1100" b="1">
              <a:solidFill>
                <a:schemeClr val="lt1"/>
              </a:solidFill>
              <a:effectLst/>
              <a:latin typeface="+mn-lt"/>
              <a:ea typeface="+mn-ea"/>
              <a:cs typeface="+mn-cs"/>
            </a:rPr>
            <a:t>日付は空欄でお願いします。</a:t>
          </a:r>
          <a:endParaRPr lang="ja-JP" altLang="ja-JP">
            <a:effectLst/>
          </a:endParaRPr>
        </a:p>
      </xdr:txBody>
    </xdr:sp>
    <xdr:clientData fPrintsWithSheet="0"/>
  </xdr:oneCellAnchor>
  <xdr:twoCellAnchor>
    <xdr:from>
      <xdr:col>14</xdr:col>
      <xdr:colOff>0</xdr:colOff>
      <xdr:row>14</xdr:row>
      <xdr:rowOff>99393</xdr:rowOff>
    </xdr:from>
    <xdr:to>
      <xdr:col>15</xdr:col>
      <xdr:colOff>0</xdr:colOff>
      <xdr:row>16</xdr:row>
      <xdr:rowOff>57980</xdr:rowOff>
    </xdr:to>
    <xdr:sp macro="" textlink="">
      <xdr:nvSpPr>
        <xdr:cNvPr id="4" name="楕円 3">
          <a:extLst>
            <a:ext uri="{FF2B5EF4-FFF2-40B4-BE49-F238E27FC236}">
              <a16:creationId xmlns:a16="http://schemas.microsoft.com/office/drawing/2014/main" id="{00000000-0008-0000-0F00-000004000000}"/>
            </a:ext>
          </a:extLst>
        </xdr:cNvPr>
        <xdr:cNvSpPr/>
      </xdr:nvSpPr>
      <xdr:spPr>
        <a:xfrm>
          <a:off x="5201478" y="2650436"/>
          <a:ext cx="331305" cy="323022"/>
        </a:xfrm>
        <a:prstGeom prst="ellipse">
          <a:avLst/>
        </a:prstGeom>
        <a:solidFill>
          <a:schemeClr val="accent6">
            <a:lumMod val="20000"/>
            <a:lumOff val="80000"/>
          </a:schemeClr>
        </a:solid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90000" bIns="90000" rtlCol="0" anchor="ctr" anchorCtr="0"/>
        <a:lstStyle/>
        <a:p>
          <a:pPr algn="ctr"/>
          <a:r>
            <a:rPr kumimoji="1" lang="ja-JP" altLang="en-US" sz="900">
              <a:solidFill>
                <a:srgbClr val="FF0000"/>
              </a:solidFill>
            </a:rPr>
            <a:t>印</a:t>
          </a:r>
        </a:p>
      </xdr:txBody>
    </xdr:sp>
    <xdr:clientData fLocksWithSheet="0"/>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fitToPage="1"/>
  </sheetPr>
  <dimension ref="A1:F40"/>
  <sheetViews>
    <sheetView tabSelected="1" zoomScale="90" zoomScaleNormal="90" workbookViewId="0">
      <selection activeCell="C34" sqref="C34"/>
    </sheetView>
  </sheetViews>
  <sheetFormatPr defaultColWidth="9.33203125" defaultRowHeight="13.2"/>
  <cols>
    <col min="1" max="1" width="7" style="98" customWidth="1"/>
    <col min="2" max="2" width="20.33203125" style="104" customWidth="1"/>
    <col min="3" max="3" width="49.33203125" style="104" customWidth="1"/>
    <col min="4" max="4" width="5.109375" style="106" customWidth="1"/>
    <col min="5" max="5" width="84.6640625" style="104" customWidth="1"/>
    <col min="6" max="16384" width="9.33203125" style="98"/>
  </cols>
  <sheetData>
    <row r="1" spans="1:6" s="118" customFormat="1" ht="25.8">
      <c r="A1" s="354" t="s">
        <v>200</v>
      </c>
      <c r="B1" s="354"/>
      <c r="C1" s="354"/>
      <c r="D1" s="354"/>
      <c r="E1" s="354"/>
    </row>
    <row r="2" spans="1:6" s="99" customFormat="1">
      <c r="B2" s="103"/>
      <c r="C2" s="103"/>
      <c r="D2" s="105"/>
      <c r="E2" s="103"/>
    </row>
    <row r="3" spans="1:6" s="119" customFormat="1" ht="21">
      <c r="A3" s="125" t="s">
        <v>119</v>
      </c>
      <c r="B3" s="126" t="s">
        <v>118</v>
      </c>
      <c r="C3" s="127"/>
      <c r="D3" s="128"/>
      <c r="E3" s="127"/>
    </row>
    <row r="4" spans="1:6" s="119" customFormat="1" ht="5.25" customHeight="1">
      <c r="A4" s="121"/>
      <c r="C4" s="122"/>
      <c r="D4" s="123"/>
      <c r="E4" s="122"/>
    </row>
    <row r="5" spans="1:6" s="107" customFormat="1" ht="18" customHeight="1">
      <c r="A5" s="107">
        <v>1</v>
      </c>
      <c r="B5" s="107" t="s">
        <v>212</v>
      </c>
      <c r="C5" s="108"/>
      <c r="D5" s="109"/>
      <c r="E5" s="108"/>
    </row>
    <row r="6" spans="1:6" s="107" customFormat="1" ht="18" customHeight="1">
      <c r="B6" s="107" t="s">
        <v>201</v>
      </c>
      <c r="C6" s="108"/>
      <c r="D6" s="109"/>
      <c r="E6" s="108"/>
    </row>
    <row r="7" spans="1:6" s="107" customFormat="1" ht="18" customHeight="1">
      <c r="A7" s="107">
        <v>2</v>
      </c>
      <c r="B7" s="107" t="s">
        <v>120</v>
      </c>
      <c r="C7" s="108"/>
      <c r="D7" s="109"/>
      <c r="E7" s="108"/>
    </row>
    <row r="8" spans="1:6" s="107" customFormat="1" ht="18" customHeight="1">
      <c r="B8" s="107" t="s">
        <v>359</v>
      </c>
      <c r="C8" s="108"/>
      <c r="D8" s="109"/>
      <c r="E8" s="108"/>
    </row>
    <row r="9" spans="1:6" s="107" customFormat="1" ht="18" customHeight="1">
      <c r="B9" s="107" t="s">
        <v>193</v>
      </c>
      <c r="C9" s="108"/>
      <c r="D9" s="109"/>
      <c r="E9" s="108"/>
    </row>
    <row r="10" spans="1:6" s="107" customFormat="1" ht="18" customHeight="1">
      <c r="A10" s="107">
        <v>3</v>
      </c>
      <c r="B10" s="107" t="s">
        <v>358</v>
      </c>
      <c r="C10" s="108"/>
      <c r="D10" s="109"/>
      <c r="E10" s="108"/>
    </row>
    <row r="11" spans="1:6" s="107" customFormat="1" ht="18" customHeight="1">
      <c r="B11" s="107" t="s">
        <v>196</v>
      </c>
      <c r="C11" s="108"/>
      <c r="D11" s="109"/>
      <c r="E11" s="108"/>
    </row>
    <row r="12" spans="1:6" s="99" customFormat="1">
      <c r="B12" s="103"/>
      <c r="C12" s="103"/>
      <c r="D12" s="105"/>
      <c r="E12" s="103"/>
    </row>
    <row r="13" spans="1:6" s="119" customFormat="1" ht="21">
      <c r="A13" s="125" t="s">
        <v>194</v>
      </c>
      <c r="B13" s="126" t="s">
        <v>195</v>
      </c>
      <c r="C13" s="126"/>
      <c r="D13" s="129"/>
      <c r="E13" s="126"/>
    </row>
    <row r="14" spans="1:6" s="119" customFormat="1" ht="4.5" customHeight="1">
      <c r="A14" s="121"/>
      <c r="D14" s="124"/>
    </row>
    <row r="15" spans="1:6" ht="20.100000000000001" customHeight="1">
      <c r="A15" s="100" t="s">
        <v>36</v>
      </c>
      <c r="B15" s="102" t="s">
        <v>174</v>
      </c>
      <c r="C15" s="102" t="s">
        <v>190</v>
      </c>
      <c r="D15" s="112" t="s">
        <v>191</v>
      </c>
      <c r="E15" s="111" t="s">
        <v>186</v>
      </c>
    </row>
    <row r="16" spans="1:6" ht="40.5" customHeight="1">
      <c r="A16" s="110" t="s">
        <v>179</v>
      </c>
      <c r="B16" s="100" t="s">
        <v>350</v>
      </c>
      <c r="C16" s="102" t="s">
        <v>351</v>
      </c>
      <c r="D16" s="352"/>
      <c r="E16" s="111" t="s">
        <v>352</v>
      </c>
      <c r="F16" s="337" t="str">
        <f>IF(基本情報シート!C1="","","基本情報シートの修正が必要です")</f>
        <v/>
      </c>
    </row>
    <row r="17" spans="1:6" ht="21.75" customHeight="1">
      <c r="A17" s="110" t="s">
        <v>349</v>
      </c>
      <c r="B17" s="102" t="s">
        <v>175</v>
      </c>
      <c r="C17" s="102" t="s">
        <v>176</v>
      </c>
      <c r="D17" s="352"/>
      <c r="E17" s="111" t="s">
        <v>348</v>
      </c>
    </row>
    <row r="18" spans="1:6" ht="66.75" customHeight="1">
      <c r="A18" s="110" t="s">
        <v>180</v>
      </c>
      <c r="B18" s="102" t="s">
        <v>177</v>
      </c>
      <c r="C18" s="102" t="s">
        <v>178</v>
      </c>
      <c r="D18" s="352"/>
      <c r="E18" s="111" t="s">
        <v>250</v>
      </c>
      <c r="F18" s="337" t="str">
        <f>IF('様式１－１'!J2="","","様式１－１の修正が必要です")</f>
        <v/>
      </c>
    </row>
    <row r="19" spans="1:6" ht="48.75" customHeight="1">
      <c r="A19" s="110" t="s">
        <v>181</v>
      </c>
      <c r="B19" s="102" t="s">
        <v>353</v>
      </c>
      <c r="C19" s="102" t="s">
        <v>335</v>
      </c>
      <c r="D19" s="352"/>
      <c r="E19" s="111" t="s">
        <v>357</v>
      </c>
    </row>
    <row r="20" spans="1:6" ht="117.75" customHeight="1">
      <c r="A20" s="110" t="s">
        <v>363</v>
      </c>
      <c r="B20" s="102" t="s">
        <v>187</v>
      </c>
      <c r="C20" s="102" t="s">
        <v>354</v>
      </c>
      <c r="D20" s="352"/>
      <c r="E20" s="111" t="s">
        <v>361</v>
      </c>
      <c r="F20" s="337" t="str">
        <f>IF('様式２－１(全て自動入力)'!D2="","","様式３の修正が必要です")</f>
        <v/>
      </c>
    </row>
    <row r="21" spans="1:6" ht="39.75" customHeight="1">
      <c r="A21" s="110" t="s">
        <v>364</v>
      </c>
      <c r="B21" s="102" t="s">
        <v>355</v>
      </c>
      <c r="C21" s="102" t="s">
        <v>162</v>
      </c>
      <c r="D21" s="352"/>
      <c r="E21" s="111" t="s">
        <v>356</v>
      </c>
    </row>
    <row r="22" spans="1:6" ht="39.75" customHeight="1">
      <c r="A22" s="110" t="s">
        <v>182</v>
      </c>
      <c r="B22" s="101" t="s">
        <v>188</v>
      </c>
      <c r="C22" s="101" t="s">
        <v>189</v>
      </c>
      <c r="D22" s="352"/>
      <c r="E22" s="111" t="s">
        <v>356</v>
      </c>
    </row>
    <row r="23" spans="1:6" ht="60.75" customHeight="1">
      <c r="A23" s="110" t="s">
        <v>183</v>
      </c>
      <c r="B23" s="100" t="s">
        <v>350</v>
      </c>
      <c r="C23" s="102" t="s">
        <v>362</v>
      </c>
      <c r="D23" s="352"/>
      <c r="E23" s="111" t="s">
        <v>192</v>
      </c>
    </row>
    <row r="24" spans="1:6" ht="69" customHeight="1">
      <c r="A24" s="243"/>
      <c r="B24" s="244"/>
      <c r="C24" s="244" t="s">
        <v>360</v>
      </c>
      <c r="D24" s="353"/>
      <c r="E24" s="351" t="s">
        <v>365</v>
      </c>
    </row>
    <row r="26" spans="1:6" s="113" customFormat="1" ht="21">
      <c r="A26" s="130" t="s">
        <v>194</v>
      </c>
      <c r="B26" s="131" t="s">
        <v>367</v>
      </c>
      <c r="C26" s="132"/>
      <c r="D26" s="133"/>
      <c r="E26" s="132"/>
    </row>
    <row r="27" spans="1:6" ht="24" customHeight="1">
      <c r="A27" s="338" t="s">
        <v>366</v>
      </c>
      <c r="B27" s="114"/>
    </row>
    <row r="28" spans="1:6" ht="24" customHeight="1">
      <c r="B28" s="114" t="s">
        <v>202</v>
      </c>
    </row>
    <row r="29" spans="1:6" ht="108" customHeight="1">
      <c r="B29" s="355" t="s">
        <v>247</v>
      </c>
      <c r="C29" s="355"/>
      <c r="D29" s="355"/>
      <c r="E29" s="120"/>
    </row>
    <row r="31" spans="1:6" s="114" customFormat="1" ht="24" customHeight="1">
      <c r="B31" s="114" t="s">
        <v>199</v>
      </c>
      <c r="D31" s="115"/>
    </row>
    <row r="32" spans="1:6" s="114" customFormat="1" ht="24" customHeight="1">
      <c r="B32" s="117" t="s">
        <v>197</v>
      </c>
      <c r="C32" s="114" t="s">
        <v>248</v>
      </c>
      <c r="D32" s="115"/>
    </row>
    <row r="33" spans="1:5" s="114" customFormat="1" ht="22.5" customHeight="1">
      <c r="B33" s="117" t="s">
        <v>198</v>
      </c>
      <c r="C33" s="114" t="s">
        <v>385</v>
      </c>
      <c r="D33" s="115"/>
    </row>
    <row r="34" spans="1:5" ht="20.100000000000001" customHeight="1">
      <c r="B34" s="98"/>
      <c r="C34" s="98"/>
      <c r="D34" s="116"/>
      <c r="E34" s="98"/>
    </row>
    <row r="35" spans="1:5">
      <c r="B35" s="98"/>
      <c r="C35" s="98"/>
      <c r="D35" s="116"/>
      <c r="E35" s="98"/>
    </row>
    <row r="36" spans="1:5" s="114" customFormat="1" ht="24" customHeight="1">
      <c r="A36" s="338" t="s">
        <v>368</v>
      </c>
      <c r="D36" s="115"/>
    </row>
    <row r="37" spans="1:5" s="114" customFormat="1" ht="24" customHeight="1">
      <c r="B37" s="117" t="s">
        <v>370</v>
      </c>
      <c r="C37" s="114" t="s">
        <v>371</v>
      </c>
      <c r="D37" s="115"/>
    </row>
    <row r="38" spans="1:5" s="114" customFormat="1" ht="22.5" customHeight="1">
      <c r="B38" s="117"/>
      <c r="D38" s="115"/>
    </row>
    <row r="39" spans="1:5" ht="20.100000000000001" customHeight="1">
      <c r="B39" s="98"/>
      <c r="C39" s="98"/>
      <c r="D39" s="116"/>
      <c r="E39" s="98"/>
    </row>
    <row r="40" spans="1:5">
      <c r="B40" s="98"/>
      <c r="C40" s="98"/>
      <c r="D40" s="116"/>
      <c r="E40" s="98"/>
    </row>
  </sheetData>
  <sheetProtection algorithmName="SHA-512" hashValue="eHfIUWafsdm61Dgubf+Dzf+vbXwEN1zpHALFhrnJ7/7V7aqx5mN/mg3bO7/7DTDMdhx6SiDnNgw7zOBrJw2R5w==" saltValue="cle4R2zMPhXTCZqUYpb+Vw==" spinCount="100000" sheet="1" objects="1" scenarios="1"/>
  <mergeCells count="2">
    <mergeCell ref="A1:E1"/>
    <mergeCell ref="B29:D29"/>
  </mergeCells>
  <phoneticPr fontId="3"/>
  <dataValidations count="1">
    <dataValidation type="list" allowBlank="1" showInputMessage="1" showErrorMessage="1" sqref="D16:D24" xr:uid="{00000000-0002-0000-0000-000000000000}">
      <formula1>"✔"</formula1>
    </dataValidation>
  </dataValidations>
  <printOptions horizontalCentered="1"/>
  <pageMargins left="0.78740157480314965" right="0.39370078740157483" top="0.39370078740157483" bottom="0.39370078740157483" header="0" footer="0"/>
  <pageSetup paperSize="9" scale="60" orientation="portrait" blackAndWhite="1"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E35"/>
  <sheetViews>
    <sheetView view="pageBreakPreview" zoomScale="90" zoomScaleNormal="100" zoomScaleSheetLayoutView="90" workbookViewId="0">
      <selection activeCell="D2" sqref="D2"/>
    </sheetView>
  </sheetViews>
  <sheetFormatPr defaultColWidth="9.33203125" defaultRowHeight="13.2"/>
  <cols>
    <col min="1" max="1" width="4.44140625" style="73" customWidth="1"/>
    <col min="2" max="2" width="37.33203125" style="74" customWidth="1"/>
    <col min="3" max="3" width="76.6640625" style="74" customWidth="1"/>
    <col min="4" max="4" width="51.77734375" style="79" customWidth="1"/>
    <col min="5" max="5" width="109.33203125" style="80" customWidth="1"/>
    <col min="6" max="16384" width="9.33203125" style="75"/>
  </cols>
  <sheetData>
    <row r="1" spans="1:5" s="142" customFormat="1" ht="30" customHeight="1">
      <c r="A1" s="139"/>
      <c r="B1" s="140" t="s">
        <v>347</v>
      </c>
      <c r="C1" s="146" t="str">
        <f>IF(OR(AND(C3="",C5="",C6="",C7="",C8="",C9="",C11="",C12="",C13="",C14="",C16="",C19="",C20="",C21="",C23="",C24="",C25="",C29=""),AND(C3&lt;&gt;"",C5&lt;&gt;"",C6&lt;&gt;"",C7&lt;&gt;"",C8&lt;&gt;"",C9&lt;&gt;"",C11&lt;&gt;"",C12&lt;&gt;"",C13&lt;&gt;"",C14&lt;&gt;"",C16&lt;&gt;"",C19&lt;&gt;"",C20&lt;&gt;"",C21&lt;&gt;"",C23&lt;&gt;"",C24&lt;&gt;"",C25&lt;&gt;"",C29&lt;&gt;"")),"","黄色セルに未入力項目があります")</f>
        <v/>
      </c>
      <c r="D1" s="141">
        <v>8</v>
      </c>
      <c r="E1" s="140" t="s">
        <v>154</v>
      </c>
    </row>
    <row r="2" spans="1:5" s="78" customFormat="1" ht="24.75" customHeight="1">
      <c r="A2" s="76"/>
      <c r="B2" s="143" t="s">
        <v>203</v>
      </c>
      <c r="C2" s="77"/>
      <c r="D2" s="334"/>
      <c r="E2" s="143"/>
    </row>
    <row r="3" spans="1:5" ht="26.4">
      <c r="B3" s="74" t="s">
        <v>230</v>
      </c>
      <c r="C3" s="348"/>
      <c r="E3" s="239" t="s">
        <v>369</v>
      </c>
    </row>
    <row r="4" spans="1:5" s="138" customFormat="1">
      <c r="A4" s="134" t="s">
        <v>119</v>
      </c>
      <c r="B4" s="135" t="s">
        <v>381</v>
      </c>
      <c r="C4" s="135"/>
      <c r="D4" s="136" t="s">
        <v>122</v>
      </c>
      <c r="E4" s="137" t="s">
        <v>144</v>
      </c>
    </row>
    <row r="5" spans="1:5">
      <c r="B5" s="82" t="s">
        <v>6</v>
      </c>
      <c r="C5" s="213"/>
      <c r="D5" s="79" t="s">
        <v>129</v>
      </c>
      <c r="E5" s="80" t="s">
        <v>146</v>
      </c>
    </row>
    <row r="6" spans="1:5">
      <c r="B6" s="83" t="s">
        <v>125</v>
      </c>
      <c r="C6" s="214"/>
      <c r="D6" s="79" t="s">
        <v>130</v>
      </c>
      <c r="E6" s="80" t="s">
        <v>145</v>
      </c>
    </row>
    <row r="7" spans="1:5">
      <c r="B7" s="83" t="s">
        <v>121</v>
      </c>
      <c r="C7" s="214"/>
      <c r="D7" s="79" t="s">
        <v>123</v>
      </c>
    </row>
    <row r="8" spans="1:5">
      <c r="B8" s="83" t="s">
        <v>134</v>
      </c>
      <c r="C8" s="214"/>
      <c r="D8" s="79" t="s">
        <v>127</v>
      </c>
    </row>
    <row r="9" spans="1:5">
      <c r="B9" s="81" t="s">
        <v>126</v>
      </c>
      <c r="C9" s="215"/>
      <c r="D9" s="79" t="s">
        <v>128</v>
      </c>
      <c r="E9" s="239" t="s">
        <v>254</v>
      </c>
    </row>
    <row r="10" spans="1:5" s="138" customFormat="1">
      <c r="A10" s="134" t="s">
        <v>119</v>
      </c>
      <c r="B10" s="135" t="s">
        <v>132</v>
      </c>
      <c r="C10" s="135"/>
      <c r="D10" s="136"/>
      <c r="E10" s="137"/>
    </row>
    <row r="11" spans="1:5">
      <c r="B11" s="82" t="s">
        <v>133</v>
      </c>
      <c r="C11" s="213"/>
      <c r="D11" s="79" t="s">
        <v>382</v>
      </c>
    </row>
    <row r="12" spans="1:5">
      <c r="B12" s="332" t="s">
        <v>343</v>
      </c>
      <c r="C12" s="333"/>
      <c r="D12" s="79" t="s">
        <v>345</v>
      </c>
    </row>
    <row r="13" spans="1:5">
      <c r="B13" s="332" t="s">
        <v>344</v>
      </c>
      <c r="C13" s="333"/>
      <c r="D13" s="79" t="s">
        <v>128</v>
      </c>
    </row>
    <row r="14" spans="1:5">
      <c r="B14" s="83" t="s">
        <v>135</v>
      </c>
      <c r="C14" s="214"/>
      <c r="D14" s="79" t="s">
        <v>140</v>
      </c>
    </row>
    <row r="15" spans="1:5">
      <c r="B15" s="83" t="s">
        <v>185</v>
      </c>
      <c r="C15" s="216"/>
    </row>
    <row r="16" spans="1:5">
      <c r="B16" s="83" t="s">
        <v>137</v>
      </c>
      <c r="C16" s="214"/>
      <c r="D16" s="74" t="s">
        <v>383</v>
      </c>
    </row>
    <row r="17" spans="1:5">
      <c r="B17" s="81" t="s">
        <v>136</v>
      </c>
      <c r="C17" s="217"/>
      <c r="D17" s="79" t="s">
        <v>141</v>
      </c>
      <c r="E17" s="80" t="s">
        <v>153</v>
      </c>
    </row>
    <row r="18" spans="1:5" s="138" customFormat="1">
      <c r="A18" s="134" t="s">
        <v>119</v>
      </c>
      <c r="B18" s="135" t="s">
        <v>124</v>
      </c>
      <c r="C18" s="135"/>
      <c r="D18" s="136"/>
      <c r="E18" s="137"/>
    </row>
    <row r="19" spans="1:5">
      <c r="B19" s="82" t="s">
        <v>115</v>
      </c>
      <c r="C19" s="213"/>
      <c r="D19" s="79">
        <v>1234567890</v>
      </c>
    </row>
    <row r="20" spans="1:5">
      <c r="B20" s="83" t="s">
        <v>58</v>
      </c>
      <c r="C20" s="214"/>
      <c r="D20" s="79" t="s">
        <v>131</v>
      </c>
    </row>
    <row r="21" spans="1:5">
      <c r="B21" s="83" t="s">
        <v>160</v>
      </c>
      <c r="C21" s="218"/>
      <c r="D21" s="79" t="s">
        <v>161</v>
      </c>
    </row>
    <row r="22" spans="1:5">
      <c r="B22" s="83" t="s">
        <v>255</v>
      </c>
      <c r="C22" s="349" t="str">
        <f>IF(OR(C21="介護サービス包括型",C21="外部サービス利用型"),"12：1（Ⅰ/Ⅲ/ⅩⅢ）",IF(C21="日中サービス支援型","7.5：１（Ⅴ/Ⅶ/Ⅸ/Ⅺ）",""))</f>
        <v/>
      </c>
      <c r="D22" s="79" t="s">
        <v>259</v>
      </c>
      <c r="E22" s="80" t="s">
        <v>266</v>
      </c>
    </row>
    <row r="23" spans="1:5">
      <c r="B23" s="83" t="s">
        <v>142</v>
      </c>
      <c r="C23" s="214"/>
      <c r="D23" s="79" t="s">
        <v>138</v>
      </c>
    </row>
    <row r="24" spans="1:5">
      <c r="B24" s="83" t="s">
        <v>143</v>
      </c>
      <c r="C24" s="214"/>
      <c r="D24" s="79" t="s">
        <v>139</v>
      </c>
    </row>
    <row r="25" spans="1:5">
      <c r="A25" s="144"/>
      <c r="B25" s="83" t="s">
        <v>204</v>
      </c>
      <c r="C25" s="218"/>
      <c r="D25" s="79">
        <v>40</v>
      </c>
      <c r="E25" s="80" t="s">
        <v>267</v>
      </c>
    </row>
    <row r="26" spans="1:5">
      <c r="A26" s="144"/>
      <c r="B26" s="83" t="s">
        <v>256</v>
      </c>
      <c r="C26" s="245"/>
      <c r="D26" s="79" t="s">
        <v>263</v>
      </c>
      <c r="E26" s="80" t="s">
        <v>268</v>
      </c>
    </row>
    <row r="27" spans="1:5">
      <c r="A27" s="144"/>
      <c r="B27" s="145" t="s">
        <v>257</v>
      </c>
      <c r="C27" s="246"/>
      <c r="D27" s="79" t="s">
        <v>264</v>
      </c>
      <c r="E27" s="80" t="s">
        <v>258</v>
      </c>
    </row>
    <row r="28" spans="1:5" s="138" customFormat="1">
      <c r="A28" s="134" t="s">
        <v>119</v>
      </c>
      <c r="B28" s="135" t="s">
        <v>159</v>
      </c>
      <c r="C28" s="135"/>
      <c r="D28" s="136"/>
      <c r="E28" s="137"/>
    </row>
    <row r="29" spans="1:5">
      <c r="A29" s="73" t="s">
        <v>205</v>
      </c>
      <c r="B29" s="82" t="s">
        <v>149</v>
      </c>
      <c r="C29" s="213"/>
      <c r="D29" s="79" t="s">
        <v>150</v>
      </c>
    </row>
    <row r="30" spans="1:5">
      <c r="A30" s="73" t="s">
        <v>206</v>
      </c>
      <c r="B30" s="83" t="s">
        <v>149</v>
      </c>
      <c r="C30" s="216"/>
      <c r="D30" s="79" t="s">
        <v>151</v>
      </c>
    </row>
    <row r="31" spans="1:5">
      <c r="A31" s="73" t="s">
        <v>207</v>
      </c>
      <c r="B31" s="83" t="s">
        <v>149</v>
      </c>
      <c r="C31" s="216"/>
      <c r="D31" s="79" t="s">
        <v>152</v>
      </c>
    </row>
    <row r="32" spans="1:5">
      <c r="A32" s="73" t="s">
        <v>208</v>
      </c>
      <c r="B32" s="83" t="s">
        <v>149</v>
      </c>
      <c r="C32" s="216"/>
      <c r="D32" s="79" t="s">
        <v>372</v>
      </c>
    </row>
    <row r="33" spans="1:4">
      <c r="A33" s="73" t="s">
        <v>209</v>
      </c>
      <c r="B33" s="83" t="s">
        <v>149</v>
      </c>
      <c r="C33" s="216"/>
      <c r="D33" s="79" t="s">
        <v>373</v>
      </c>
    </row>
    <row r="34" spans="1:4">
      <c r="A34" s="73" t="s">
        <v>210</v>
      </c>
      <c r="B34" s="83" t="s">
        <v>149</v>
      </c>
      <c r="C34" s="216"/>
      <c r="D34" s="79" t="s">
        <v>374</v>
      </c>
    </row>
    <row r="35" spans="1:4">
      <c r="A35" s="73" t="s">
        <v>211</v>
      </c>
      <c r="B35" s="145" t="s">
        <v>149</v>
      </c>
      <c r="C35" s="347"/>
      <c r="D35" s="79" t="s">
        <v>375</v>
      </c>
    </row>
  </sheetData>
  <sheetProtection algorithmName="SHA-512" hashValue="hZWT3Wdv/t3AgCfP/pJ+VnXFr3JJxEcUbMNZYgANki+a+ybq5PfM3gMxo2zbUg6C7Sv0460IIZVaPvcfBH0Zdg==" saltValue="0KD7QZ8WwAfSHZ1mtAP8iQ==" spinCount="100000" sheet="1" objects="1" scenarios="1"/>
  <phoneticPr fontId="3"/>
  <dataValidations count="2">
    <dataValidation type="textLength" operator="equal" allowBlank="1" showInputMessage="1" showErrorMessage="1" sqref="C19" xr:uid="{00000000-0002-0000-0100-000000000000}">
      <formula1>10</formula1>
    </dataValidation>
    <dataValidation type="list" allowBlank="1" showInputMessage="1" showErrorMessage="1" sqref="C21" xr:uid="{00000000-0002-0000-0100-000004000000}">
      <formula1>"介護サービス包括型,外部サービス利用型,日中サービス支援型"</formula1>
    </dataValidation>
  </dataValidations>
  <pageMargins left="0.7" right="0.7" top="0.75" bottom="0.75" header="0.3" footer="0.3"/>
  <pageSetup paperSize="9" scale="53" fitToHeight="0" orientation="landscape" r:id="rId1"/>
  <colBreaks count="1" manualBreakCount="1">
    <brk id="3" max="34" man="1"/>
  </colBreak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M53"/>
  <sheetViews>
    <sheetView view="pageBreakPreview" zoomScaleNormal="100" zoomScaleSheetLayoutView="100" workbookViewId="0"/>
  </sheetViews>
  <sheetFormatPr defaultColWidth="9.33203125" defaultRowHeight="14.25" customHeight="1"/>
  <cols>
    <col min="1" max="1" width="11.109375" style="9" customWidth="1"/>
    <col min="2" max="2" width="3.44140625" style="9" customWidth="1"/>
    <col min="3" max="3" width="9.33203125" style="9"/>
    <col min="4" max="4" width="12.33203125" style="9" customWidth="1"/>
    <col min="5" max="5" width="14.6640625" style="9" customWidth="1"/>
    <col min="6" max="6" width="10.44140625" style="9" customWidth="1"/>
    <col min="7" max="10" width="9.33203125" style="9"/>
    <col min="11" max="11" width="7.33203125" style="9" customWidth="1"/>
    <col min="12" max="16384" width="9.33203125" style="9"/>
  </cols>
  <sheetData>
    <row r="1" spans="1:13" ht="14.25" customHeight="1">
      <c r="A1" s="7" t="s">
        <v>37</v>
      </c>
      <c r="B1" s="7"/>
      <c r="C1" s="7"/>
      <c r="D1" s="7"/>
      <c r="E1" s="7"/>
      <c r="F1" s="7"/>
      <c r="G1" s="7"/>
      <c r="H1" s="7"/>
      <c r="I1" s="396" t="str">
        <f>D23</f>
        <v/>
      </c>
      <c r="J1" s="396"/>
      <c r="K1" s="396"/>
    </row>
    <row r="2" spans="1:13" ht="14.25" customHeight="1">
      <c r="A2" s="7"/>
      <c r="B2" s="7"/>
      <c r="C2" s="7"/>
      <c r="D2" s="7"/>
      <c r="E2" s="7"/>
      <c r="F2" s="7"/>
      <c r="G2" s="7"/>
      <c r="H2" s="7"/>
      <c r="I2" s="7"/>
      <c r="J2" s="7"/>
    </row>
    <row r="3" spans="1:13" ht="14.25" customHeight="1">
      <c r="A3" s="7"/>
      <c r="B3" s="7"/>
      <c r="C3" s="7"/>
      <c r="D3" s="7"/>
      <c r="E3" s="7"/>
      <c r="F3" s="7"/>
      <c r="G3" s="7"/>
      <c r="H3" s="7"/>
      <c r="I3" s="7"/>
      <c r="J3" s="7"/>
    </row>
    <row r="4" spans="1:13" ht="14.25" customHeight="1">
      <c r="A4" s="7"/>
      <c r="B4" s="7"/>
      <c r="C4" s="7"/>
      <c r="D4" s="7"/>
      <c r="E4" s="7"/>
      <c r="F4" s="7"/>
      <c r="G4" s="7"/>
      <c r="H4" s="402" t="s">
        <v>102</v>
      </c>
      <c r="I4" s="402"/>
      <c r="J4" s="402"/>
      <c r="K4" s="402"/>
    </row>
    <row r="5" spans="1:13" ht="14.25" customHeight="1">
      <c r="A5" s="7"/>
      <c r="B5" s="7"/>
      <c r="C5" s="7"/>
      <c r="D5" s="7"/>
      <c r="E5" s="7"/>
      <c r="F5" s="7"/>
      <c r="G5" s="7"/>
      <c r="H5" s="7"/>
      <c r="I5" s="7"/>
      <c r="J5" s="7"/>
    </row>
    <row r="6" spans="1:13" ht="14.25" customHeight="1">
      <c r="A6" s="7" t="s">
        <v>38</v>
      </c>
      <c r="B6" s="7"/>
      <c r="C6" s="7"/>
      <c r="D6" s="7"/>
      <c r="E6" s="7"/>
      <c r="F6" s="7"/>
      <c r="G6" s="7"/>
      <c r="H6" s="7"/>
      <c r="I6" s="7"/>
      <c r="J6" s="7"/>
    </row>
    <row r="7" spans="1:13" ht="14.25" customHeight="1">
      <c r="A7" s="7"/>
      <c r="B7" s="7"/>
      <c r="C7" s="7"/>
      <c r="D7" s="7"/>
      <c r="E7" s="7"/>
      <c r="F7" s="7"/>
      <c r="G7" s="7"/>
      <c r="H7" s="7"/>
      <c r="I7" s="7"/>
      <c r="J7" s="7"/>
    </row>
    <row r="8" spans="1:13" ht="14.25" customHeight="1">
      <c r="A8" s="7"/>
      <c r="B8" s="7"/>
      <c r="C8" s="7"/>
      <c r="D8" s="405" t="s">
        <v>82</v>
      </c>
      <c r="E8" s="405"/>
      <c r="F8" s="406" t="str">
        <f>IF(基本情報シート!C8="","",基本情報シート!C8)</f>
        <v/>
      </c>
      <c r="G8" s="406"/>
      <c r="H8" s="406"/>
    </row>
    <row r="9" spans="1:13" ht="14.25" customHeight="1">
      <c r="A9" s="7"/>
      <c r="B9" s="7"/>
      <c r="C9" s="7"/>
      <c r="D9" s="7" t="s">
        <v>39</v>
      </c>
      <c r="F9" s="403" t="str">
        <f>IF(基本情報シート!C9="","",基本情報シート!C9)</f>
        <v/>
      </c>
      <c r="G9" s="403"/>
      <c r="H9" s="403"/>
      <c r="I9" s="403"/>
      <c r="J9" s="403"/>
      <c r="K9" s="403"/>
    </row>
    <row r="10" spans="1:13" ht="14.25" customHeight="1">
      <c r="A10" s="7"/>
      <c r="B10" s="7"/>
      <c r="C10" s="7"/>
      <c r="D10" s="7" t="s">
        <v>6</v>
      </c>
      <c r="F10" s="403" t="str">
        <f>IF(基本情報シート!C5="","",基本情報シート!C5)</f>
        <v/>
      </c>
      <c r="G10" s="403"/>
      <c r="H10" s="403"/>
      <c r="I10" s="403"/>
      <c r="J10" s="403"/>
      <c r="K10" s="403"/>
    </row>
    <row r="11" spans="1:13" ht="14.25" customHeight="1">
      <c r="A11" s="7"/>
      <c r="B11" s="7"/>
      <c r="C11" s="7"/>
      <c r="D11" s="7" t="s">
        <v>40</v>
      </c>
      <c r="F11" s="375" t="str">
        <f>IF(基本情報シート!C6="","",基本情報シート!C6)</f>
        <v/>
      </c>
      <c r="G11" s="375"/>
      <c r="H11" s="375" t="str">
        <f>IF(基本情報シート!C7="","",基本情報シート!C7)</f>
        <v/>
      </c>
      <c r="I11" s="375"/>
      <c r="J11" s="375"/>
      <c r="K11" s="84"/>
    </row>
    <row r="12" spans="1:13" ht="14.25" customHeight="1">
      <c r="A12" s="7"/>
      <c r="B12" s="7"/>
      <c r="C12" s="7"/>
      <c r="D12" s="7"/>
      <c r="E12" s="7"/>
      <c r="F12" s="7"/>
      <c r="G12" s="7"/>
      <c r="H12" s="7"/>
      <c r="I12" s="7"/>
      <c r="J12" s="7"/>
    </row>
    <row r="13" spans="1:13" ht="14.25" customHeight="1">
      <c r="A13" s="7"/>
      <c r="B13" s="7"/>
      <c r="C13" s="7"/>
      <c r="D13" s="7"/>
      <c r="E13" s="7"/>
      <c r="F13" s="7"/>
      <c r="G13" s="7"/>
      <c r="H13" s="7"/>
      <c r="I13" s="7"/>
      <c r="J13" s="7"/>
    </row>
    <row r="14" spans="1:13" ht="14.25" customHeight="1">
      <c r="A14" s="19" t="s">
        <v>148</v>
      </c>
      <c r="B14" s="89">
        <f>基本情報シート!D1</f>
        <v>8</v>
      </c>
      <c r="C14" s="11" t="s">
        <v>147</v>
      </c>
      <c r="D14" s="11"/>
      <c r="E14" s="11"/>
      <c r="F14" s="11"/>
      <c r="G14" s="11"/>
      <c r="H14" s="11"/>
      <c r="I14" s="11"/>
      <c r="J14" s="11"/>
      <c r="K14" s="11"/>
      <c r="M14" s="7"/>
    </row>
    <row r="15" spans="1:13" ht="14.25" customHeight="1">
      <c r="A15" s="7"/>
      <c r="B15" s="7"/>
      <c r="C15" s="7"/>
      <c r="D15" s="7"/>
      <c r="E15" s="7"/>
      <c r="F15" s="7"/>
      <c r="G15" s="7"/>
      <c r="H15" s="7"/>
      <c r="I15" s="7"/>
      <c r="J15" s="7"/>
    </row>
    <row r="17" spans="1:11" ht="14.25" customHeight="1">
      <c r="A17" s="404" t="s">
        <v>107</v>
      </c>
      <c r="B17" s="404"/>
      <c r="C17" s="404"/>
      <c r="D17" s="404"/>
      <c r="E17" s="404"/>
      <c r="F17" s="404"/>
      <c r="G17" s="404"/>
      <c r="H17" s="404"/>
      <c r="I17" s="404"/>
      <c r="J17" s="404"/>
      <c r="K17" s="404"/>
    </row>
    <row r="18" spans="1:11" ht="14.25" customHeight="1">
      <c r="A18" s="404"/>
      <c r="B18" s="404"/>
      <c r="C18" s="404"/>
      <c r="D18" s="404"/>
      <c r="E18" s="404"/>
      <c r="F18" s="404"/>
      <c r="G18" s="404"/>
      <c r="H18" s="404"/>
      <c r="I18" s="404"/>
      <c r="J18" s="404"/>
      <c r="K18" s="404"/>
    </row>
    <row r="19" spans="1:11" ht="14.25" customHeight="1">
      <c r="A19" s="7"/>
      <c r="B19" s="7"/>
      <c r="C19" s="7"/>
      <c r="D19" s="7"/>
      <c r="E19" s="7"/>
      <c r="F19" s="7"/>
      <c r="G19" s="7"/>
      <c r="H19" s="7"/>
      <c r="I19" s="7"/>
      <c r="J19" s="7"/>
    </row>
    <row r="20" spans="1:11" ht="14.25" customHeight="1">
      <c r="A20" s="7"/>
      <c r="B20" s="7"/>
      <c r="C20" s="7"/>
      <c r="D20" s="7"/>
      <c r="E20" s="7"/>
      <c r="F20" s="7"/>
      <c r="G20" s="7"/>
      <c r="H20" s="7"/>
      <c r="I20" s="7"/>
      <c r="J20" s="7"/>
    </row>
    <row r="21" spans="1:11" ht="14.25" customHeight="1">
      <c r="A21" s="410" t="s">
        <v>41</v>
      </c>
      <c r="B21" s="410"/>
      <c r="C21" s="410"/>
      <c r="D21" s="410"/>
      <c r="E21" s="410"/>
      <c r="F21" s="410"/>
      <c r="G21" s="410"/>
      <c r="H21" s="410"/>
      <c r="I21" s="410"/>
      <c r="J21" s="410"/>
      <c r="K21" s="410"/>
    </row>
    <row r="22" spans="1:11" ht="14.25" customHeight="1">
      <c r="A22" s="7"/>
      <c r="B22" s="7"/>
      <c r="C22" s="7"/>
      <c r="D22" s="7"/>
      <c r="E22" s="7"/>
      <c r="F22" s="7"/>
      <c r="G22" s="7"/>
      <c r="H22" s="7"/>
      <c r="I22" s="7"/>
      <c r="J22" s="7"/>
    </row>
    <row r="23" spans="1:11" ht="14.25" customHeight="1">
      <c r="A23" s="7" t="s">
        <v>106</v>
      </c>
      <c r="B23" s="7"/>
      <c r="C23" s="7"/>
      <c r="D23" s="408" t="str">
        <f>IF(基本情報シート!C19="","",基本情報シート!C19)</f>
        <v/>
      </c>
      <c r="E23" s="408"/>
      <c r="F23" s="408"/>
      <c r="G23" s="408"/>
      <c r="H23" s="408"/>
      <c r="I23" s="408"/>
      <c r="J23" s="56"/>
      <c r="K23" s="56"/>
    </row>
    <row r="24" spans="1:11" ht="14.25" customHeight="1">
      <c r="A24" s="7"/>
      <c r="B24" s="7"/>
      <c r="C24" s="7"/>
      <c r="D24" s="10"/>
      <c r="E24" s="10"/>
      <c r="F24" s="10"/>
      <c r="G24" s="10"/>
      <c r="H24" s="10"/>
      <c r="I24" s="10"/>
      <c r="J24" s="10"/>
      <c r="K24" s="10"/>
    </row>
    <row r="25" spans="1:11" ht="14.25" customHeight="1">
      <c r="A25" s="7" t="s">
        <v>113</v>
      </c>
      <c r="B25" s="7"/>
      <c r="C25" s="7"/>
      <c r="D25" s="407" t="str">
        <f>IF(基本情報シート!C20="","",基本情報シート!C20)</f>
        <v/>
      </c>
      <c r="E25" s="407"/>
      <c r="F25" s="407"/>
      <c r="G25" s="407"/>
      <c r="H25" s="407"/>
      <c r="I25" s="407"/>
      <c r="J25" s="56"/>
      <c r="K25" s="56"/>
    </row>
    <row r="26" spans="1:11" ht="14.25" customHeight="1">
      <c r="A26" s="7"/>
      <c r="B26" s="7"/>
      <c r="C26" s="7"/>
      <c r="D26" s="10"/>
      <c r="E26" s="10"/>
      <c r="F26" s="10"/>
      <c r="G26" s="10"/>
      <c r="H26" s="10"/>
      <c r="I26" s="10"/>
      <c r="J26" s="10"/>
      <c r="K26" s="10"/>
    </row>
    <row r="27" spans="1:11" s="64" customFormat="1" ht="14.25" customHeight="1">
      <c r="A27" s="7" t="s">
        <v>105</v>
      </c>
      <c r="B27" s="7"/>
      <c r="C27" s="7"/>
      <c r="D27" s="19" t="s">
        <v>56</v>
      </c>
      <c r="E27" s="409">
        <f ca="1">E38</f>
        <v>0</v>
      </c>
      <c r="F27" s="409"/>
      <c r="G27" s="7" t="s">
        <v>57</v>
      </c>
      <c r="H27" s="65"/>
      <c r="I27" s="9"/>
      <c r="J27" s="7"/>
      <c r="K27" s="9"/>
    </row>
    <row r="28" spans="1:11" s="64" customFormat="1" ht="14.25" customHeight="1">
      <c r="A28" s="7"/>
      <c r="B28" s="7"/>
      <c r="C28" s="7"/>
      <c r="D28" s="19"/>
      <c r="E28" s="66"/>
      <c r="F28" s="66"/>
      <c r="G28" s="7"/>
      <c r="H28" s="65"/>
      <c r="I28" s="9"/>
      <c r="J28" s="7"/>
      <c r="K28" s="9"/>
    </row>
    <row r="29" spans="1:11" s="64" customFormat="1" ht="14.25" customHeight="1">
      <c r="A29" s="7" t="s">
        <v>104</v>
      </c>
      <c r="B29" s="7"/>
      <c r="C29" s="7"/>
      <c r="D29" s="10"/>
      <c r="E29" s="10"/>
      <c r="F29" s="10"/>
      <c r="G29" s="10"/>
      <c r="H29" s="10"/>
      <c r="I29" s="10"/>
      <c r="J29" s="10"/>
      <c r="K29" s="10"/>
    </row>
    <row r="30" spans="1:11" ht="14.25" customHeight="1">
      <c r="B30" s="366" t="s">
        <v>76</v>
      </c>
      <c r="C30" s="367"/>
      <c r="D30" s="368"/>
      <c r="E30" s="376" t="s">
        <v>77</v>
      </c>
      <c r="F30" s="377"/>
      <c r="G30" s="68"/>
      <c r="H30" s="10"/>
      <c r="I30" s="10"/>
      <c r="J30" s="10"/>
      <c r="K30" s="10"/>
    </row>
    <row r="31" spans="1:11" ht="14.25" customHeight="1">
      <c r="A31" s="69">
        <v>1</v>
      </c>
      <c r="B31" s="369" t="str">
        <f ca="1">IF(OFFSET('様式１－１'!$B$5,5*A31-5,0)="","",OFFSET('様式１－１'!$B$5,5*A31-5,0))</f>
        <v/>
      </c>
      <c r="C31" s="370"/>
      <c r="D31" s="371"/>
      <c r="E31" s="378" t="str">
        <f ca="1">IF(B31="","",'様式１－１'!H11)</f>
        <v/>
      </c>
      <c r="F31" s="379"/>
      <c r="G31" s="70"/>
      <c r="H31" s="10"/>
      <c r="I31" s="10"/>
      <c r="J31" s="10"/>
      <c r="K31" s="10"/>
    </row>
    <row r="32" spans="1:11" ht="14.25" customHeight="1">
      <c r="A32" s="69">
        <v>2</v>
      </c>
      <c r="B32" s="363" t="str">
        <f ca="1">IF(OFFSET('様式１－１'!$B$5,7*A32-7,0)="","",OFFSET('様式１－１'!$B$5,7*A32-7,0))</f>
        <v/>
      </c>
      <c r="C32" s="364"/>
      <c r="D32" s="365"/>
      <c r="E32" s="361" t="str">
        <f ca="1">IF(B32="","",'様式１－１'!H18)</f>
        <v/>
      </c>
      <c r="F32" s="362"/>
      <c r="G32" s="70"/>
      <c r="H32" s="10"/>
      <c r="I32" s="10"/>
      <c r="J32" s="10"/>
      <c r="K32" s="10"/>
    </row>
    <row r="33" spans="1:11" ht="14.25" customHeight="1">
      <c r="A33" s="69">
        <v>3</v>
      </c>
      <c r="B33" s="363" t="str">
        <f ca="1">IF(OFFSET('様式１－１'!$B$5,7*A33-7,0)="","",OFFSET('様式１－１'!$B$5,7*A33-7,0))</f>
        <v/>
      </c>
      <c r="C33" s="364"/>
      <c r="D33" s="365"/>
      <c r="E33" s="361" t="str">
        <f ca="1">IF(B33="","",'様式１－１'!H25)</f>
        <v/>
      </c>
      <c r="F33" s="362"/>
      <c r="G33" s="71"/>
      <c r="H33" s="10"/>
      <c r="I33" s="10"/>
      <c r="J33" s="10"/>
      <c r="K33" s="10"/>
    </row>
    <row r="34" spans="1:11" ht="14.25" customHeight="1">
      <c r="A34" s="69">
        <v>4</v>
      </c>
      <c r="B34" s="363" t="str">
        <f ca="1">IF(OFFSET('様式１－１'!$B$5,7*A34-7,0)="","",OFFSET('様式１－１'!$B$5,7*A34-7,0))</f>
        <v/>
      </c>
      <c r="C34" s="364"/>
      <c r="D34" s="365"/>
      <c r="E34" s="361" t="str">
        <f ca="1">IF(B34="","",'様式１－１'!H32)</f>
        <v/>
      </c>
      <c r="F34" s="362"/>
      <c r="G34" s="71"/>
      <c r="H34" s="10"/>
      <c r="I34" s="10"/>
      <c r="J34" s="10"/>
      <c r="K34" s="10"/>
    </row>
    <row r="35" spans="1:11" ht="14.25" customHeight="1">
      <c r="A35" s="69">
        <v>5</v>
      </c>
      <c r="B35" s="363" t="str">
        <f ca="1">IF(OFFSET('様式１－１'!$B$5,7*A35-7,0)="","",OFFSET('様式１－１'!$B$5,7*A35-7,0))</f>
        <v/>
      </c>
      <c r="C35" s="364"/>
      <c r="D35" s="365"/>
      <c r="E35" s="361" t="str">
        <f ca="1">IF(B35="","",'様式１－１'!H39)</f>
        <v/>
      </c>
      <c r="F35" s="362"/>
      <c r="G35" s="71"/>
      <c r="H35" s="10"/>
      <c r="I35" s="10"/>
      <c r="J35" s="10"/>
      <c r="K35" s="10"/>
    </row>
    <row r="36" spans="1:11" ht="14.25" customHeight="1">
      <c r="A36" s="69">
        <v>6</v>
      </c>
      <c r="B36" s="372" t="str">
        <f ca="1">IF(OFFSET('様式１－１'!$B$5,7*A36-7,0)="","",OFFSET('様式１－１'!$B$5,7*A36-7,0))</f>
        <v/>
      </c>
      <c r="C36" s="373"/>
      <c r="D36" s="374"/>
      <c r="E36" s="400" t="str">
        <f ca="1">IF(B36="","",'様式１－１'!H46)</f>
        <v/>
      </c>
      <c r="F36" s="401"/>
      <c r="G36" s="71"/>
      <c r="H36" s="10"/>
      <c r="I36" s="10"/>
      <c r="J36" s="7"/>
    </row>
    <row r="37" spans="1:11" ht="14.25" customHeight="1" thickBot="1">
      <c r="A37" s="69">
        <v>7</v>
      </c>
      <c r="B37" s="356" t="str">
        <f ca="1">IF(OFFSET('様式１－１'!$B$5,7*A37-7,0)="","",OFFSET('様式１－１'!$B$5,7*A37-7,0))</f>
        <v/>
      </c>
      <c r="C37" s="357"/>
      <c r="D37" s="358"/>
      <c r="E37" s="359" t="str">
        <f ca="1">IF(B37="","",'様式１－１'!H53)</f>
        <v/>
      </c>
      <c r="F37" s="360"/>
      <c r="G37" s="71"/>
      <c r="H37" s="10"/>
      <c r="I37" s="10"/>
      <c r="J37" s="7"/>
    </row>
    <row r="38" spans="1:11" ht="14.25" customHeight="1" thickTop="1">
      <c r="A38" s="7"/>
      <c r="B38" s="397" t="s">
        <v>78</v>
      </c>
      <c r="C38" s="398"/>
      <c r="D38" s="399"/>
      <c r="E38" s="380">
        <f ca="1">SUM(E31:F37)</f>
        <v>0</v>
      </c>
      <c r="F38" s="381"/>
      <c r="G38" s="18"/>
      <c r="H38" s="7"/>
      <c r="I38" s="7"/>
      <c r="J38" s="7"/>
    </row>
    <row r="39" spans="1:11" ht="14.25" customHeight="1">
      <c r="A39" s="17" t="s">
        <v>79</v>
      </c>
      <c r="B39" s="16" t="s">
        <v>80</v>
      </c>
      <c r="C39" s="7"/>
    </row>
    <row r="40" spans="1:11" ht="14.25" customHeight="1">
      <c r="A40" s="17"/>
      <c r="B40" s="16"/>
      <c r="C40" s="7"/>
    </row>
    <row r="41" spans="1:11" ht="14.25" customHeight="1">
      <c r="A41" s="7" t="s">
        <v>116</v>
      </c>
      <c r="B41" s="7"/>
      <c r="C41" s="7"/>
      <c r="D41" s="7"/>
      <c r="E41" s="7"/>
      <c r="F41" s="7"/>
      <c r="G41" s="7"/>
      <c r="H41" s="7"/>
      <c r="I41" s="7"/>
      <c r="J41" s="7"/>
    </row>
    <row r="42" spans="1:11" ht="14.25" customHeight="1">
      <c r="A42" s="7" t="s">
        <v>42</v>
      </c>
      <c r="B42" s="7"/>
      <c r="C42" s="7"/>
      <c r="D42" s="7"/>
      <c r="E42" s="7"/>
      <c r="F42" s="7"/>
      <c r="G42" s="7"/>
      <c r="H42" s="7"/>
      <c r="I42" s="7"/>
      <c r="J42" s="7"/>
    </row>
    <row r="43" spans="1:11" ht="14.25" customHeight="1">
      <c r="A43" s="255" t="s">
        <v>376</v>
      </c>
      <c r="B43" s="255"/>
      <c r="C43" s="255"/>
      <c r="D43" s="7"/>
      <c r="E43" s="7"/>
      <c r="F43" s="7"/>
      <c r="G43" s="7"/>
      <c r="H43" s="7"/>
      <c r="I43" s="7"/>
      <c r="J43" s="7"/>
    </row>
    <row r="44" spans="1:11" ht="14.25" customHeight="1">
      <c r="A44" s="255" t="s">
        <v>377</v>
      </c>
      <c r="B44" s="255"/>
      <c r="C44" s="255"/>
      <c r="D44" s="7"/>
      <c r="E44" s="7"/>
      <c r="F44" s="7"/>
      <c r="G44" s="7"/>
      <c r="H44" s="7"/>
      <c r="I44" s="7"/>
      <c r="J44" s="7"/>
    </row>
    <row r="45" spans="1:11" ht="14.25" customHeight="1">
      <c r="A45" s="7" t="s">
        <v>378</v>
      </c>
      <c r="B45" s="7"/>
      <c r="C45" s="7"/>
      <c r="D45" s="7"/>
      <c r="E45" s="7"/>
      <c r="F45" s="7"/>
      <c r="G45" s="7"/>
      <c r="H45" s="7"/>
      <c r="I45" s="7"/>
      <c r="J45" s="7"/>
    </row>
    <row r="46" spans="1:11" ht="14.25" customHeight="1">
      <c r="A46" s="7" t="s">
        <v>380</v>
      </c>
      <c r="B46" s="7"/>
      <c r="C46" s="7"/>
      <c r="D46" s="7"/>
      <c r="E46" s="7"/>
      <c r="F46" s="7"/>
      <c r="G46" s="7"/>
      <c r="H46" s="7"/>
      <c r="I46" s="7"/>
      <c r="J46" s="7"/>
    </row>
    <row r="47" spans="1:11" ht="14.25" customHeight="1">
      <c r="A47" s="7" t="s">
        <v>379</v>
      </c>
      <c r="B47" s="7"/>
      <c r="C47" s="7"/>
      <c r="D47" s="7"/>
      <c r="E47" s="7"/>
      <c r="F47" s="7"/>
      <c r="G47" s="7"/>
      <c r="H47" s="7"/>
      <c r="I47" s="7"/>
      <c r="J47" s="7"/>
    </row>
    <row r="48" spans="1:11" ht="14.25" customHeight="1">
      <c r="A48" s="7"/>
      <c r="B48" s="7"/>
      <c r="C48" s="7"/>
      <c r="D48" s="7"/>
      <c r="E48" s="7"/>
      <c r="F48" s="7"/>
      <c r="G48" s="7"/>
      <c r="H48" s="7"/>
      <c r="I48" s="7"/>
      <c r="J48" s="7"/>
    </row>
    <row r="49" spans="1:11" ht="14.25" customHeight="1">
      <c r="A49" s="7"/>
      <c r="B49" s="7"/>
      <c r="C49" s="7"/>
      <c r="D49" s="12"/>
      <c r="E49" s="382" t="s">
        <v>59</v>
      </c>
      <c r="F49" s="15" t="s">
        <v>43</v>
      </c>
      <c r="G49" s="391" t="str">
        <f>IF(基本情報シート!C11="","",基本情報シート!C11)</f>
        <v/>
      </c>
      <c r="H49" s="392"/>
      <c r="I49" s="392"/>
      <c r="J49" s="392"/>
      <c r="K49" s="393"/>
    </row>
    <row r="50" spans="1:11" ht="14.25" customHeight="1">
      <c r="A50" s="7"/>
      <c r="B50" s="7"/>
      <c r="C50" s="7"/>
      <c r="E50" s="383"/>
      <c r="F50" s="15" t="s">
        <v>44</v>
      </c>
      <c r="G50" s="385" t="str">
        <f>IF(基本情報シート!C14="","",基本情報シート!C14)</f>
        <v/>
      </c>
      <c r="H50" s="386"/>
      <c r="I50" s="386"/>
      <c r="J50" s="386"/>
      <c r="K50" s="387"/>
    </row>
    <row r="51" spans="1:11" ht="14.25" customHeight="1">
      <c r="A51" s="7"/>
      <c r="B51" s="7"/>
      <c r="C51" s="7"/>
      <c r="E51" s="383"/>
      <c r="F51" s="97" t="s">
        <v>184</v>
      </c>
      <c r="G51" s="385" t="str">
        <f>IF(基本情報シート!C15="","",基本情報シート!C15)</f>
        <v/>
      </c>
      <c r="H51" s="386"/>
      <c r="I51" s="386"/>
      <c r="J51" s="386"/>
      <c r="K51" s="387"/>
    </row>
    <row r="52" spans="1:11" ht="14.25" customHeight="1">
      <c r="A52" s="7"/>
      <c r="B52" s="7"/>
      <c r="C52" s="7"/>
      <c r="E52" s="383"/>
      <c r="F52" s="394" t="s">
        <v>45</v>
      </c>
      <c r="G52" s="385" t="str">
        <f>IF(基本情報シート!C16="","",基本情報シート!C16)</f>
        <v/>
      </c>
      <c r="H52" s="386"/>
      <c r="I52" s="386"/>
      <c r="J52" s="386"/>
      <c r="K52" s="387"/>
    </row>
    <row r="53" spans="1:11" ht="14.25" customHeight="1">
      <c r="A53" s="7"/>
      <c r="B53" s="7"/>
      <c r="C53" s="7"/>
      <c r="E53" s="384"/>
      <c r="F53" s="395"/>
      <c r="G53" s="388" t="str">
        <f>IF(基本情報シート!C17="","",基本情報シート!C17)</f>
        <v/>
      </c>
      <c r="H53" s="389"/>
      <c r="I53" s="389"/>
      <c r="J53" s="389"/>
      <c r="K53" s="390"/>
    </row>
  </sheetData>
  <sheetProtection algorithmName="SHA-512" hashValue="FFNeDV7yctYSEZpRX5VyRzJMw5lHtM/js/AgX6CCoX+TuU6enN0RZ53RQct5s6YpTZ/TqDy3uHbz7kffUCSb0g==" saltValue="rdD0L170GsXjaVrHHBvqTw==" spinCount="100000" sheet="1" insertColumns="0" insertRows="0" deleteColumns="0" deleteRows="0"/>
  <mergeCells count="38">
    <mergeCell ref="I1:K1"/>
    <mergeCell ref="B38:D38"/>
    <mergeCell ref="E36:F36"/>
    <mergeCell ref="E33:F33"/>
    <mergeCell ref="E35:F35"/>
    <mergeCell ref="H4:K4"/>
    <mergeCell ref="F9:K9"/>
    <mergeCell ref="F10:K10"/>
    <mergeCell ref="A17:K18"/>
    <mergeCell ref="D8:E8"/>
    <mergeCell ref="F8:H8"/>
    <mergeCell ref="D25:I25"/>
    <mergeCell ref="D23:I23"/>
    <mergeCell ref="H11:J11"/>
    <mergeCell ref="E27:F27"/>
    <mergeCell ref="A21:K21"/>
    <mergeCell ref="E38:F38"/>
    <mergeCell ref="E49:E53"/>
    <mergeCell ref="G52:K52"/>
    <mergeCell ref="G53:K53"/>
    <mergeCell ref="G49:K49"/>
    <mergeCell ref="G50:K50"/>
    <mergeCell ref="F52:F53"/>
    <mergeCell ref="G51:K51"/>
    <mergeCell ref="F11:G11"/>
    <mergeCell ref="E30:F30"/>
    <mergeCell ref="E31:F31"/>
    <mergeCell ref="E32:F32"/>
    <mergeCell ref="B33:D33"/>
    <mergeCell ref="B37:D37"/>
    <mergeCell ref="E37:F37"/>
    <mergeCell ref="E34:F34"/>
    <mergeCell ref="B32:D32"/>
    <mergeCell ref="B30:D30"/>
    <mergeCell ref="B31:D31"/>
    <mergeCell ref="B35:D35"/>
    <mergeCell ref="B34:D34"/>
    <mergeCell ref="B36:D36"/>
  </mergeCells>
  <phoneticPr fontId="3"/>
  <printOptions horizontalCentered="1"/>
  <pageMargins left="0.78740157480314965" right="0.39370078740157483" top="0.39370078740157483" bottom="0.39370078740157483" header="0" footer="0"/>
  <pageSetup paperSize="9" scale="95" orientation="portrait" blackAndWhite="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J61"/>
  <sheetViews>
    <sheetView showGridLines="0" view="pageBreakPreview" zoomScaleNormal="100" zoomScaleSheetLayoutView="100" workbookViewId="0"/>
  </sheetViews>
  <sheetFormatPr defaultColWidth="24.77734375" defaultRowHeight="54.9" customHeight="1"/>
  <cols>
    <col min="1" max="1" width="3.109375" style="5" customWidth="1"/>
    <col min="2" max="2" width="12.77734375" style="14" customWidth="1"/>
    <col min="3" max="3" width="11.6640625" style="5" customWidth="1"/>
    <col min="4" max="4" width="5.77734375" style="14" customWidth="1"/>
    <col min="5" max="8" width="25.77734375" style="5" customWidth="1"/>
    <col min="9" max="9" width="12.44140625" style="5" hidden="1" customWidth="1"/>
    <col min="10" max="16384" width="24.77734375" style="5"/>
  </cols>
  <sheetData>
    <row r="1" spans="1:10" ht="21" customHeight="1">
      <c r="B1" s="33" t="s">
        <v>33</v>
      </c>
      <c r="E1" s="336" t="str">
        <f>IF(OR(AND($D$5&lt;&gt;"",$E$5=""),AND($D$7&lt;&gt;"",$E$7=""),AND($D$9&lt;&gt;"",$E$9=""),AND($D$12&lt;&gt;"",$E$12=""),AND($D$14&lt;&gt;"",$E$14=""),AND($D$16&lt;&gt;"",$E$16=""),AND($D$19&lt;&gt;"",$E$19=""),AND($D$21&lt;&gt;"",$E$21=""),AND($D$23&lt;&gt;"",$E$23=""),AND($D$26&lt;&gt;"",$E$26=""),AND($D$28&lt;&gt;"",$E$28=""),AND($D$30&lt;&gt;"",$E$30=""),AND($D$33&lt;&gt;"",$E$33=""),AND($D$35&lt;&gt;"",$E$35=""),AND($D$37&lt;&gt;"",$E$37=""),AND($D$40&lt;&gt;"",$E$40=""),AND($D$42&lt;&gt;"",$E$42=""),AND($D$44&lt;&gt;"",$E$44=""),AND($D$47&lt;&gt;"",$E$47=""),AND($D$49&lt;&gt;"",$E$49=""),AND($D$51&lt;&gt;"",$E$51="")),"薄黄色のセルに記入漏れがあります","")</f>
        <v/>
      </c>
      <c r="G1" s="33"/>
      <c r="H1" s="33" t="str">
        <f>'第１号様式(要押印)'!I1</f>
        <v/>
      </c>
    </row>
    <row r="2" spans="1:10" ht="30" customHeight="1">
      <c r="B2" s="411" t="s">
        <v>31</v>
      </c>
      <c r="C2" s="411"/>
      <c r="D2" s="411"/>
      <c r="E2" s="411"/>
      <c r="F2" s="411"/>
      <c r="G2" s="411"/>
      <c r="H2" s="411"/>
      <c r="J2" s="336"/>
    </row>
    <row r="3" spans="1:10" ht="13.5" customHeight="1">
      <c r="B3" s="412" t="str">
        <f>IF('第１号様式(要押印)'!D25="","（事業所名）",'第１号様式(要押印)'!D25)</f>
        <v>（事業所名）</v>
      </c>
      <c r="C3" s="412"/>
      <c r="D3" s="412"/>
      <c r="E3" s="412"/>
      <c r="H3" s="34" t="s">
        <v>32</v>
      </c>
    </row>
    <row r="4" spans="1:10" ht="34.950000000000003" customHeight="1">
      <c r="A4" s="59" t="s">
        <v>103</v>
      </c>
      <c r="B4" s="60" t="s">
        <v>34</v>
      </c>
      <c r="C4" s="413" t="s">
        <v>55</v>
      </c>
      <c r="D4" s="414"/>
      <c r="E4" s="21" t="s">
        <v>22</v>
      </c>
      <c r="F4" s="21" t="s">
        <v>21</v>
      </c>
      <c r="G4" s="63" t="s">
        <v>20</v>
      </c>
      <c r="H4" s="22" t="s">
        <v>114</v>
      </c>
    </row>
    <row r="5" spans="1:10" ht="24.9" customHeight="1">
      <c r="A5" s="415">
        <v>1</v>
      </c>
      <c r="B5" s="416" t="str">
        <f>IF(基本情報シート!C29="","",基本情報シート!C29)</f>
        <v/>
      </c>
      <c r="C5" s="419" t="s">
        <v>53</v>
      </c>
      <c r="D5" s="421" t="str">
        <f>IF(基本情報シート!$C$21="日中サービス支援型","",IF('様式２－１(全て自動入力)'!C17="","",'様式２－１(全て自動入力)'!C17))</f>
        <v/>
      </c>
      <c r="E5" s="423"/>
      <c r="F5" s="183">
        <f>IF(D5="",0,IF(D5*4800&gt;1176000,1176000,D5*4800))</f>
        <v>0</v>
      </c>
      <c r="G5" s="425">
        <f>MIN(E5,F5)</f>
        <v>0</v>
      </c>
      <c r="H5" s="437">
        <f>G5</f>
        <v>0</v>
      </c>
      <c r="I5" s="436" t="str">
        <f>B5</f>
        <v/>
      </c>
    </row>
    <row r="6" spans="1:10" ht="12" customHeight="1">
      <c r="A6" s="415"/>
      <c r="B6" s="417"/>
      <c r="C6" s="420"/>
      <c r="D6" s="422"/>
      <c r="E6" s="424"/>
      <c r="F6" s="48" t="s">
        <v>234</v>
      </c>
      <c r="G6" s="426"/>
      <c r="H6" s="438"/>
      <c r="I6" s="436"/>
    </row>
    <row r="7" spans="1:10" ht="24.9" customHeight="1">
      <c r="A7" s="415"/>
      <c r="B7" s="417"/>
      <c r="C7" s="439" t="s">
        <v>54</v>
      </c>
      <c r="D7" s="428" t="str">
        <f>IF('様式２－１(全て自動入力)'!C19="","",'様式２－１(全て自動入力)'!C19)</f>
        <v/>
      </c>
      <c r="E7" s="429"/>
      <c r="F7" s="182">
        <f>IF(D7="",0,IF(D7*6600&gt;1617000,1617000,D7*6600))</f>
        <v>0</v>
      </c>
      <c r="G7" s="431">
        <f>MIN(E7,F7)</f>
        <v>0</v>
      </c>
      <c r="H7" s="432">
        <f>G7</f>
        <v>0</v>
      </c>
      <c r="I7" s="436" t="str">
        <f>B3</f>
        <v>（事業所名）</v>
      </c>
    </row>
    <row r="8" spans="1:10" ht="12" customHeight="1">
      <c r="A8" s="415"/>
      <c r="B8" s="417"/>
      <c r="C8" s="439"/>
      <c r="D8" s="422"/>
      <c r="E8" s="430"/>
      <c r="F8" s="48" t="s">
        <v>235</v>
      </c>
      <c r="G8" s="426"/>
      <c r="H8" s="433"/>
      <c r="I8" s="436"/>
    </row>
    <row r="9" spans="1:10" ht="24.9" customHeight="1">
      <c r="A9" s="415"/>
      <c r="B9" s="417"/>
      <c r="C9" s="427" t="s">
        <v>238</v>
      </c>
      <c r="D9" s="428" t="str">
        <f>IF('様式２－１(全て自動入力)'!C21="","",'様式２－１(全て自動入力)'!C21)</f>
        <v/>
      </c>
      <c r="E9" s="429"/>
      <c r="F9" s="182">
        <f>IF(D9="",0,IF(D9*4500&gt;1102000,1102000,D9*4500))</f>
        <v>0</v>
      </c>
      <c r="G9" s="431">
        <f>MIN(E9,F9)</f>
        <v>0</v>
      </c>
      <c r="H9" s="432">
        <f>G9</f>
        <v>0</v>
      </c>
      <c r="I9" s="436" t="str">
        <f>B5</f>
        <v/>
      </c>
    </row>
    <row r="10" spans="1:10" ht="12" customHeight="1">
      <c r="A10" s="415"/>
      <c r="B10" s="417"/>
      <c r="C10" s="420"/>
      <c r="D10" s="422"/>
      <c r="E10" s="430"/>
      <c r="F10" s="48" t="s">
        <v>239</v>
      </c>
      <c r="G10" s="426"/>
      <c r="H10" s="433"/>
      <c r="I10" s="436"/>
    </row>
    <row r="11" spans="1:10" ht="22.5" customHeight="1">
      <c r="A11" s="415"/>
      <c r="B11" s="418"/>
      <c r="C11" s="434" t="s">
        <v>3</v>
      </c>
      <c r="D11" s="435"/>
      <c r="E11" s="49">
        <f>E5+E7+E9</f>
        <v>0</v>
      </c>
      <c r="F11" s="49">
        <f>F7+F5+F9</f>
        <v>0</v>
      </c>
      <c r="G11" s="49">
        <f t="shared" ref="G11" si="0">G7+G5+G9</f>
        <v>0</v>
      </c>
      <c r="H11" s="49">
        <f>H7+H5+H9</f>
        <v>0</v>
      </c>
      <c r="I11" s="36"/>
      <c r="J11" s="36"/>
    </row>
    <row r="12" spans="1:10" ht="24.9" customHeight="1">
      <c r="A12" s="415">
        <v>2</v>
      </c>
      <c r="B12" s="416" t="str">
        <f>IF(基本情報シート!C30="","",基本情報シート!C30)</f>
        <v/>
      </c>
      <c r="C12" s="419" t="s">
        <v>53</v>
      </c>
      <c r="D12" s="421" t="str">
        <f>IF(B12="","",IF(基本情報シート!$C$21="日中サービス支援型","",IF('様式２－１(全て自動入力)'!C28="","",'様式２－１(全て自動入力)'!C28)))</f>
        <v/>
      </c>
      <c r="E12" s="423"/>
      <c r="F12" s="183">
        <f>IF(D12="",0,IF(D12*4800&gt;1176000,1176000,D12*4800))</f>
        <v>0</v>
      </c>
      <c r="G12" s="425">
        <f>MIN(E12,F12)</f>
        <v>0</v>
      </c>
      <c r="H12" s="437">
        <f>G12</f>
        <v>0</v>
      </c>
      <c r="I12" s="436" t="str">
        <f t="shared" ref="I12" si="1">B12</f>
        <v/>
      </c>
    </row>
    <row r="13" spans="1:10" ht="12" customHeight="1">
      <c r="A13" s="415"/>
      <c r="B13" s="417"/>
      <c r="C13" s="420"/>
      <c r="D13" s="422"/>
      <c r="E13" s="424"/>
      <c r="F13" s="48" t="s">
        <v>234</v>
      </c>
      <c r="G13" s="426"/>
      <c r="H13" s="438"/>
      <c r="I13" s="436"/>
    </row>
    <row r="14" spans="1:10" ht="24.9" customHeight="1">
      <c r="A14" s="415"/>
      <c r="B14" s="417"/>
      <c r="C14" s="439" t="s">
        <v>54</v>
      </c>
      <c r="D14" s="428" t="str">
        <f>IF(B12="","",IF('様式２－１(全て自動入力)'!C30="","",'様式２－１(全て自動入力)'!C30))</f>
        <v/>
      </c>
      <c r="E14" s="440"/>
      <c r="F14" s="182">
        <f>IF(D14="",0,IF(D14*6600&gt;1617000,1617000,D14*6600))</f>
        <v>0</v>
      </c>
      <c r="G14" s="431">
        <f>MIN(E14,F14)</f>
        <v>0</v>
      </c>
      <c r="H14" s="432">
        <f>G14</f>
        <v>0</v>
      </c>
      <c r="I14" s="436">
        <f t="shared" ref="I14" si="2">B10</f>
        <v>0</v>
      </c>
    </row>
    <row r="15" spans="1:10" ht="12" customHeight="1">
      <c r="A15" s="415"/>
      <c r="B15" s="417"/>
      <c r="C15" s="439"/>
      <c r="D15" s="422"/>
      <c r="E15" s="441"/>
      <c r="F15" s="48" t="s">
        <v>235</v>
      </c>
      <c r="G15" s="426"/>
      <c r="H15" s="433"/>
      <c r="I15" s="436"/>
    </row>
    <row r="16" spans="1:10" ht="24.9" customHeight="1">
      <c r="A16" s="415"/>
      <c r="B16" s="417"/>
      <c r="C16" s="427" t="s">
        <v>238</v>
      </c>
      <c r="D16" s="428" t="str">
        <f>IF(B12="","",IF('様式２－１(全て自動入力)'!C32="","",'様式２－１(全て自動入力)'!C32))</f>
        <v/>
      </c>
      <c r="E16" s="440"/>
      <c r="F16" s="182">
        <f>IF(D16="",0,IF(D16*4500&gt;1102000,1102000,D16*4500))</f>
        <v>0</v>
      </c>
      <c r="G16" s="431">
        <f>MIN(E16,F16)</f>
        <v>0</v>
      </c>
      <c r="H16" s="432">
        <f>G16</f>
        <v>0</v>
      </c>
      <c r="I16" s="436" t="str">
        <f t="shared" ref="I16" si="3">B12</f>
        <v/>
      </c>
    </row>
    <row r="17" spans="1:10" ht="12" customHeight="1">
      <c r="A17" s="415"/>
      <c r="B17" s="417"/>
      <c r="C17" s="420"/>
      <c r="D17" s="422"/>
      <c r="E17" s="441"/>
      <c r="F17" s="48" t="s">
        <v>239</v>
      </c>
      <c r="G17" s="426"/>
      <c r="H17" s="433"/>
      <c r="I17" s="436"/>
    </row>
    <row r="18" spans="1:10" ht="22.5" customHeight="1">
      <c r="A18" s="415"/>
      <c r="B18" s="418"/>
      <c r="C18" s="434" t="s">
        <v>3</v>
      </c>
      <c r="D18" s="442"/>
      <c r="E18" s="49">
        <f>E12+E14+E16</f>
        <v>0</v>
      </c>
      <c r="F18" s="49">
        <f>F14+F12+F16</f>
        <v>0</v>
      </c>
      <c r="G18" s="49">
        <f t="shared" ref="G18:H18" si="4">G14+G12+G16</f>
        <v>0</v>
      </c>
      <c r="H18" s="49">
        <f t="shared" si="4"/>
        <v>0</v>
      </c>
      <c r="I18" s="36"/>
      <c r="J18" s="36"/>
    </row>
    <row r="19" spans="1:10" ht="24.9" customHeight="1">
      <c r="A19" s="415">
        <v>3</v>
      </c>
      <c r="B19" s="416" t="str">
        <f>IF(基本情報シート!C31="","",基本情報シート!C31)</f>
        <v/>
      </c>
      <c r="C19" s="443" t="s">
        <v>53</v>
      </c>
      <c r="D19" s="421" t="str">
        <f>IF(B19="","",IF(基本情報シート!$C$21="日中サービス支援型","",IF('様式２－１(全て自動入力)'!C39="","",'様式２－１(全て自動入力)'!C39)))</f>
        <v/>
      </c>
      <c r="E19" s="445"/>
      <c r="F19" s="183">
        <f>IF(D19="",0,IF(D19*4800&gt;1176000,1176000,D19*4800))</f>
        <v>0</v>
      </c>
      <c r="G19" s="425">
        <f>MIN(E19,F19)</f>
        <v>0</v>
      </c>
      <c r="H19" s="437">
        <f>G19</f>
        <v>0</v>
      </c>
      <c r="I19" s="436" t="str">
        <f t="shared" ref="I19" si="5">B19</f>
        <v/>
      </c>
    </row>
    <row r="20" spans="1:10" ht="12" customHeight="1">
      <c r="A20" s="415"/>
      <c r="B20" s="417"/>
      <c r="C20" s="444"/>
      <c r="D20" s="422"/>
      <c r="E20" s="430"/>
      <c r="F20" s="48" t="s">
        <v>234</v>
      </c>
      <c r="G20" s="426"/>
      <c r="H20" s="438"/>
      <c r="I20" s="436"/>
    </row>
    <row r="21" spans="1:10" ht="24.9" customHeight="1">
      <c r="A21" s="415"/>
      <c r="B21" s="417"/>
      <c r="C21" s="449" t="s">
        <v>54</v>
      </c>
      <c r="D21" s="428" t="str">
        <f>IF(B19="","",IF('様式２－１(全て自動入力)'!C41="","",'様式２－１(全て自動入力)'!C41))</f>
        <v/>
      </c>
      <c r="E21" s="429"/>
      <c r="F21" s="182">
        <f>IF(D21="",0,IF(D21*6600&gt;1617000,1617000,D21*6600))</f>
        <v>0</v>
      </c>
      <c r="G21" s="431">
        <f>MIN(E21,F21)</f>
        <v>0</v>
      </c>
      <c r="H21" s="432">
        <f>G21</f>
        <v>0</v>
      </c>
      <c r="I21" s="436">
        <f t="shared" ref="I21" si="6">B17</f>
        <v>0</v>
      </c>
    </row>
    <row r="22" spans="1:10" ht="12" customHeight="1">
      <c r="A22" s="415"/>
      <c r="B22" s="417"/>
      <c r="C22" s="449"/>
      <c r="D22" s="422"/>
      <c r="E22" s="447"/>
      <c r="F22" s="48" t="s">
        <v>235</v>
      </c>
      <c r="G22" s="426"/>
      <c r="H22" s="433"/>
      <c r="I22" s="436"/>
    </row>
    <row r="23" spans="1:10" ht="24.9" customHeight="1">
      <c r="A23" s="415"/>
      <c r="B23" s="417"/>
      <c r="C23" s="446" t="s">
        <v>238</v>
      </c>
      <c r="D23" s="428" t="str">
        <f>IF(B19="","",IF('様式２－１(全て自動入力)'!C43="","",'様式２－１(全て自動入力)'!C43))</f>
        <v/>
      </c>
      <c r="E23" s="429"/>
      <c r="F23" s="182">
        <f>IF(D23="",0,IF(D23*4500&gt;1102000,1102000,D23*4500))</f>
        <v>0</v>
      </c>
      <c r="G23" s="431">
        <f>MIN(E23,F23)</f>
        <v>0</v>
      </c>
      <c r="H23" s="432">
        <f>G23</f>
        <v>0</v>
      </c>
      <c r="I23" s="436" t="str">
        <f t="shared" ref="I23" si="7">B19</f>
        <v/>
      </c>
    </row>
    <row r="24" spans="1:10" ht="12" customHeight="1">
      <c r="A24" s="415"/>
      <c r="B24" s="417"/>
      <c r="C24" s="444"/>
      <c r="D24" s="422"/>
      <c r="E24" s="447"/>
      <c r="F24" s="48" t="s">
        <v>239</v>
      </c>
      <c r="G24" s="426"/>
      <c r="H24" s="433"/>
      <c r="I24" s="436"/>
    </row>
    <row r="25" spans="1:10" ht="22.5" customHeight="1">
      <c r="A25" s="415"/>
      <c r="B25" s="418"/>
      <c r="C25" s="434" t="s">
        <v>3</v>
      </c>
      <c r="D25" s="448"/>
      <c r="E25" s="49">
        <f>E19+E21+E23</f>
        <v>0</v>
      </c>
      <c r="F25" s="49">
        <f>F21+F19+F23</f>
        <v>0</v>
      </c>
      <c r="G25" s="49">
        <f t="shared" ref="G25:H25" si="8">G21+G19+G23</f>
        <v>0</v>
      </c>
      <c r="H25" s="49">
        <f t="shared" si="8"/>
        <v>0</v>
      </c>
      <c r="I25" s="36"/>
      <c r="J25" s="36"/>
    </row>
    <row r="26" spans="1:10" ht="24.9" customHeight="1">
      <c r="A26" s="415">
        <v>4</v>
      </c>
      <c r="B26" s="416" t="str">
        <f>IF(基本情報シート!C32="","",基本情報シート!C32)</f>
        <v/>
      </c>
      <c r="C26" s="443" t="s">
        <v>53</v>
      </c>
      <c r="D26" s="421" t="str">
        <f>IF(B26="","",IF(基本情報シート!$C$21="日中サービス支援型","",IF('様式２－１(全て自動入力)'!C50="","",'様式２－１(全て自動入力)'!C50)))</f>
        <v/>
      </c>
      <c r="E26" s="445"/>
      <c r="F26" s="183">
        <f>IF(D26="",0,IF(D26*4800&gt;1176000,1176000,D26*4800))</f>
        <v>0</v>
      </c>
      <c r="G26" s="425">
        <f>MIN(E26,F26)</f>
        <v>0</v>
      </c>
      <c r="H26" s="437">
        <f>G26</f>
        <v>0</v>
      </c>
      <c r="I26" s="436" t="str">
        <f t="shared" ref="I26" si="9">B26</f>
        <v/>
      </c>
    </row>
    <row r="27" spans="1:10" ht="12" customHeight="1">
      <c r="A27" s="415"/>
      <c r="B27" s="417"/>
      <c r="C27" s="444"/>
      <c r="D27" s="422"/>
      <c r="E27" s="430"/>
      <c r="F27" s="48" t="s">
        <v>234</v>
      </c>
      <c r="G27" s="426"/>
      <c r="H27" s="438"/>
      <c r="I27" s="436"/>
    </row>
    <row r="28" spans="1:10" ht="24.9" customHeight="1">
      <c r="A28" s="415"/>
      <c r="B28" s="417"/>
      <c r="C28" s="446" t="s">
        <v>54</v>
      </c>
      <c r="D28" s="428" t="str">
        <f>IF(B26="","",IF('様式２－１(全て自動入力)'!C52="","",'様式２－１(全て自動入力)'!C52))</f>
        <v/>
      </c>
      <c r="E28" s="429"/>
      <c r="F28" s="182">
        <f>IF(D28="",0,IF(D28*6600&gt;1617000,1617000,D28*6600))</f>
        <v>0</v>
      </c>
      <c r="G28" s="431">
        <f>MIN(E28,F28)</f>
        <v>0</v>
      </c>
      <c r="H28" s="432">
        <f>G28</f>
        <v>0</v>
      </c>
      <c r="I28" s="436">
        <f t="shared" ref="I28" si="10">B24</f>
        <v>0</v>
      </c>
    </row>
    <row r="29" spans="1:10" ht="12" customHeight="1">
      <c r="A29" s="415"/>
      <c r="B29" s="417"/>
      <c r="C29" s="449"/>
      <c r="D29" s="422"/>
      <c r="E29" s="447"/>
      <c r="F29" s="48" t="s">
        <v>235</v>
      </c>
      <c r="G29" s="450"/>
      <c r="H29" s="433"/>
      <c r="I29" s="436"/>
    </row>
    <row r="30" spans="1:10" ht="24.9" customHeight="1">
      <c r="A30" s="415"/>
      <c r="B30" s="417"/>
      <c r="C30" s="446" t="s">
        <v>238</v>
      </c>
      <c r="D30" s="428" t="str">
        <f>IF(B26="","",IF('様式２－１(全て自動入力)'!C54="","",'様式２－１(全て自動入力)'!C54))</f>
        <v/>
      </c>
      <c r="E30" s="429"/>
      <c r="F30" s="182">
        <f>IF(D30="",0,IF(D30*4500&gt;1102000,1102000,D30*4500))</f>
        <v>0</v>
      </c>
      <c r="G30" s="431">
        <f>MIN(E30,F30)</f>
        <v>0</v>
      </c>
      <c r="H30" s="432">
        <f>G30</f>
        <v>0</v>
      </c>
      <c r="I30" s="436" t="str">
        <f t="shared" ref="I30" si="11">B26</f>
        <v/>
      </c>
    </row>
    <row r="31" spans="1:10" ht="12" customHeight="1">
      <c r="A31" s="415"/>
      <c r="B31" s="417"/>
      <c r="C31" s="444"/>
      <c r="D31" s="422"/>
      <c r="E31" s="447"/>
      <c r="F31" s="48" t="s">
        <v>239</v>
      </c>
      <c r="G31" s="450"/>
      <c r="H31" s="433"/>
      <c r="I31" s="436"/>
    </row>
    <row r="32" spans="1:10" ht="22.5" customHeight="1">
      <c r="A32" s="415"/>
      <c r="B32" s="418"/>
      <c r="C32" s="434" t="s">
        <v>3</v>
      </c>
      <c r="D32" s="448"/>
      <c r="E32" s="49">
        <f>E26+E28+E30</f>
        <v>0</v>
      </c>
      <c r="F32" s="49">
        <f>F28+F26+F30</f>
        <v>0</v>
      </c>
      <c r="G32" s="49">
        <f t="shared" ref="G32:H32" si="12">G28+G26+G30</f>
        <v>0</v>
      </c>
      <c r="H32" s="49">
        <f t="shared" si="12"/>
        <v>0</v>
      </c>
      <c r="I32" s="36"/>
      <c r="J32" s="36"/>
    </row>
    <row r="33" spans="1:10" ht="24.9" customHeight="1">
      <c r="A33" s="415">
        <v>5</v>
      </c>
      <c r="B33" s="416" t="str">
        <f>IF(基本情報シート!C33="","",基本情報シート!C33)</f>
        <v/>
      </c>
      <c r="C33" s="443" t="s">
        <v>53</v>
      </c>
      <c r="D33" s="421" t="str">
        <f>IF(B33="","",IF(基本情報シート!$C$21="日中サービス支援型","",IF('様式２－１(全て自動入力)'!C61="","",'様式２－１(全て自動入力)'!C61)))</f>
        <v/>
      </c>
      <c r="E33" s="445"/>
      <c r="F33" s="183">
        <f>IF(D33="",0,IF(D33*4800&gt;1176000,1176000,D33*4800))</f>
        <v>0</v>
      </c>
      <c r="G33" s="425">
        <f>MIN(E33,F33)</f>
        <v>0</v>
      </c>
      <c r="H33" s="437">
        <f>G33</f>
        <v>0</v>
      </c>
      <c r="I33" s="436" t="str">
        <f t="shared" ref="I33" si="13">B33</f>
        <v/>
      </c>
    </row>
    <row r="34" spans="1:10" ht="12" customHeight="1">
      <c r="A34" s="415"/>
      <c r="B34" s="417"/>
      <c r="C34" s="444"/>
      <c r="D34" s="422"/>
      <c r="E34" s="430"/>
      <c r="F34" s="48" t="s">
        <v>234</v>
      </c>
      <c r="G34" s="426"/>
      <c r="H34" s="438"/>
      <c r="I34" s="436"/>
    </row>
    <row r="35" spans="1:10" ht="24.9" customHeight="1">
      <c r="A35" s="415"/>
      <c r="B35" s="417"/>
      <c r="C35" s="446" t="s">
        <v>54</v>
      </c>
      <c r="D35" s="428" t="str">
        <f>IF(B33="","",IF('様式２－１(全て自動入力)'!C63="","",'様式２－１(全て自動入力)'!C63))</f>
        <v/>
      </c>
      <c r="E35" s="429"/>
      <c r="F35" s="182">
        <f>IF(D35="",0,IF(D35*6600&gt;1617000,1617000,D35*6600))</f>
        <v>0</v>
      </c>
      <c r="G35" s="431">
        <f>MIN(E35,F35)</f>
        <v>0</v>
      </c>
      <c r="H35" s="432">
        <f>G35</f>
        <v>0</v>
      </c>
      <c r="I35" s="436">
        <f t="shared" ref="I35" si="14">B31</f>
        <v>0</v>
      </c>
    </row>
    <row r="36" spans="1:10" ht="12" customHeight="1">
      <c r="A36" s="415"/>
      <c r="B36" s="417"/>
      <c r="C36" s="449"/>
      <c r="D36" s="422"/>
      <c r="E36" s="447"/>
      <c r="F36" s="48" t="s">
        <v>235</v>
      </c>
      <c r="G36" s="450"/>
      <c r="H36" s="433"/>
      <c r="I36" s="436"/>
    </row>
    <row r="37" spans="1:10" ht="24.9" customHeight="1">
      <c r="A37" s="415"/>
      <c r="B37" s="417"/>
      <c r="C37" s="446" t="s">
        <v>238</v>
      </c>
      <c r="D37" s="428" t="str">
        <f>IF(B33="","",IF('様式２－１(全て自動入力)'!C65="","",'様式２－１(全て自動入力)'!C65))</f>
        <v/>
      </c>
      <c r="E37" s="429"/>
      <c r="F37" s="182">
        <f>IF(D37="",0,IF(D37*4500&gt;1102000,1102000,D37*4500))</f>
        <v>0</v>
      </c>
      <c r="G37" s="431">
        <f>MIN(E37,F37)</f>
        <v>0</v>
      </c>
      <c r="H37" s="432">
        <f>G37</f>
        <v>0</v>
      </c>
      <c r="I37" s="436" t="str">
        <f t="shared" ref="I37" si="15">B33</f>
        <v/>
      </c>
    </row>
    <row r="38" spans="1:10" ht="12" customHeight="1">
      <c r="A38" s="415"/>
      <c r="B38" s="417"/>
      <c r="C38" s="444"/>
      <c r="D38" s="422"/>
      <c r="E38" s="447"/>
      <c r="F38" s="48" t="s">
        <v>239</v>
      </c>
      <c r="G38" s="450"/>
      <c r="H38" s="433"/>
      <c r="I38" s="436"/>
    </row>
    <row r="39" spans="1:10" ht="22.5" customHeight="1">
      <c r="A39" s="415"/>
      <c r="B39" s="418"/>
      <c r="C39" s="434" t="s">
        <v>3</v>
      </c>
      <c r="D39" s="448"/>
      <c r="E39" s="49">
        <f>E33+E35+E37</f>
        <v>0</v>
      </c>
      <c r="F39" s="49">
        <f>F35+F33+F37</f>
        <v>0</v>
      </c>
      <c r="G39" s="49">
        <f t="shared" ref="G39:H39" si="16">G35+G33+G37</f>
        <v>0</v>
      </c>
      <c r="H39" s="49">
        <f t="shared" si="16"/>
        <v>0</v>
      </c>
      <c r="I39" s="36"/>
      <c r="J39" s="36"/>
    </row>
    <row r="40" spans="1:10" ht="24.9" customHeight="1">
      <c r="A40" s="415">
        <v>6</v>
      </c>
      <c r="B40" s="416" t="str">
        <f>IF(基本情報シート!C34="","",基本情報シート!C34)</f>
        <v/>
      </c>
      <c r="C40" s="443" t="s">
        <v>53</v>
      </c>
      <c r="D40" s="421" t="str">
        <f>IF(B40="","",IF(基本情報シート!$C$21="日中サービス支援型","",IF('様式２－１(全て自動入力)'!C72="","",'様式２－１(全て自動入力)'!C72)))</f>
        <v/>
      </c>
      <c r="E40" s="445"/>
      <c r="F40" s="183">
        <f>IF(D40="",0,IF(D40*4800&gt;1176000,1176000,D40*4800))</f>
        <v>0</v>
      </c>
      <c r="G40" s="425">
        <f>MIN(E40,F40)</f>
        <v>0</v>
      </c>
      <c r="H40" s="437">
        <f>G40</f>
        <v>0</v>
      </c>
      <c r="I40" s="436" t="str">
        <f t="shared" ref="I40" si="17">B40</f>
        <v/>
      </c>
    </row>
    <row r="41" spans="1:10" ht="12" customHeight="1">
      <c r="A41" s="415"/>
      <c r="B41" s="417"/>
      <c r="C41" s="444"/>
      <c r="D41" s="422"/>
      <c r="E41" s="430"/>
      <c r="F41" s="48" t="s">
        <v>234</v>
      </c>
      <c r="G41" s="426"/>
      <c r="H41" s="438"/>
      <c r="I41" s="436"/>
    </row>
    <row r="42" spans="1:10" ht="24.9" customHeight="1">
      <c r="A42" s="415"/>
      <c r="B42" s="417"/>
      <c r="C42" s="446" t="s">
        <v>54</v>
      </c>
      <c r="D42" s="428" t="str">
        <f>IF(B40="","",IF('様式２－１(全て自動入力)'!C74="","",'様式２－１(全て自動入力)'!C74))</f>
        <v/>
      </c>
      <c r="E42" s="429"/>
      <c r="F42" s="182">
        <f>IF(D42="",0,IF(D42*6600&gt;1617000,1617000,D42*6600))</f>
        <v>0</v>
      </c>
      <c r="G42" s="431">
        <f>MIN(E42,F42)</f>
        <v>0</v>
      </c>
      <c r="H42" s="432">
        <f>G42</f>
        <v>0</v>
      </c>
      <c r="I42" s="436">
        <f t="shared" ref="I42" si="18">B38</f>
        <v>0</v>
      </c>
    </row>
    <row r="43" spans="1:10" ht="12" customHeight="1">
      <c r="A43" s="415"/>
      <c r="B43" s="417"/>
      <c r="C43" s="449"/>
      <c r="D43" s="422"/>
      <c r="E43" s="447"/>
      <c r="F43" s="48" t="s">
        <v>235</v>
      </c>
      <c r="G43" s="450"/>
      <c r="H43" s="433"/>
      <c r="I43" s="436"/>
    </row>
    <row r="44" spans="1:10" ht="24.9" customHeight="1">
      <c r="A44" s="415"/>
      <c r="B44" s="417"/>
      <c r="C44" s="446" t="s">
        <v>238</v>
      </c>
      <c r="D44" s="428" t="str">
        <f>IF(B40="","",IF('様式２－１(全て自動入力)'!C76="","",'様式２－１(全て自動入力)'!C76))</f>
        <v/>
      </c>
      <c r="E44" s="429"/>
      <c r="F44" s="182">
        <f>IF(D44="",0,IF(D44*4500&gt;1102000,1102000,D44*4500))</f>
        <v>0</v>
      </c>
      <c r="G44" s="431">
        <f>MIN(E44,F44)</f>
        <v>0</v>
      </c>
      <c r="H44" s="432">
        <f>G44</f>
        <v>0</v>
      </c>
      <c r="I44" s="436" t="str">
        <f t="shared" ref="I44" si="19">B40</f>
        <v/>
      </c>
    </row>
    <row r="45" spans="1:10" ht="12" customHeight="1">
      <c r="A45" s="415"/>
      <c r="B45" s="417"/>
      <c r="C45" s="444"/>
      <c r="D45" s="422"/>
      <c r="E45" s="447"/>
      <c r="F45" s="48" t="s">
        <v>239</v>
      </c>
      <c r="G45" s="450"/>
      <c r="H45" s="433"/>
      <c r="I45" s="436"/>
    </row>
    <row r="46" spans="1:10" ht="22.5" customHeight="1">
      <c r="A46" s="415"/>
      <c r="B46" s="418"/>
      <c r="C46" s="434" t="s">
        <v>3</v>
      </c>
      <c r="D46" s="448"/>
      <c r="E46" s="49">
        <f>E40+E42+E44</f>
        <v>0</v>
      </c>
      <c r="F46" s="49">
        <f>F42+F40+F44</f>
        <v>0</v>
      </c>
      <c r="G46" s="49">
        <f t="shared" ref="G46:H46" si="20">G42+G40+G44</f>
        <v>0</v>
      </c>
      <c r="H46" s="49">
        <f t="shared" si="20"/>
        <v>0</v>
      </c>
      <c r="I46" s="36"/>
      <c r="J46" s="36"/>
    </row>
    <row r="47" spans="1:10" ht="24.9" customHeight="1">
      <c r="A47" s="415">
        <v>7</v>
      </c>
      <c r="B47" s="416" t="str">
        <f>IF(基本情報シート!C35="","",基本情報シート!C35)</f>
        <v/>
      </c>
      <c r="C47" s="443" t="s">
        <v>53</v>
      </c>
      <c r="D47" s="421" t="str">
        <f>IF(B47="","",IF(基本情報シート!$C$21="日中サービス支援型","",IF('様式２－１(全て自動入力)'!C83="","",'様式２－１(全て自動入力)'!C83)))</f>
        <v/>
      </c>
      <c r="E47" s="445"/>
      <c r="F47" s="183">
        <f>IF(D47="",0,IF(D47*4800&gt;1176000,1176000,D47*4800))</f>
        <v>0</v>
      </c>
      <c r="G47" s="425">
        <f>MIN(E47,F47)</f>
        <v>0</v>
      </c>
      <c r="H47" s="437">
        <f>G47</f>
        <v>0</v>
      </c>
      <c r="I47" s="436" t="str">
        <f t="shared" ref="I47" si="21">B47</f>
        <v/>
      </c>
    </row>
    <row r="48" spans="1:10" ht="12" customHeight="1">
      <c r="A48" s="415"/>
      <c r="B48" s="417"/>
      <c r="C48" s="444"/>
      <c r="D48" s="422"/>
      <c r="E48" s="430"/>
      <c r="F48" s="48" t="s">
        <v>234</v>
      </c>
      <c r="G48" s="426"/>
      <c r="H48" s="438"/>
      <c r="I48" s="436"/>
    </row>
    <row r="49" spans="1:10" ht="24.9" customHeight="1">
      <c r="A49" s="415"/>
      <c r="B49" s="417"/>
      <c r="C49" s="446" t="s">
        <v>54</v>
      </c>
      <c r="D49" s="428" t="str">
        <f>IF(B47="","",IF('様式２－１(全て自動入力)'!C85="","",'様式２－１(全て自動入力)'!C85))</f>
        <v/>
      </c>
      <c r="E49" s="429"/>
      <c r="F49" s="182">
        <f>IF(D49="",0,IF(D49*6600&gt;1617000,1617000,D49*6600))</f>
        <v>0</v>
      </c>
      <c r="G49" s="431">
        <f>MIN(E49,F49)</f>
        <v>0</v>
      </c>
      <c r="H49" s="432">
        <f>G49</f>
        <v>0</v>
      </c>
      <c r="I49" s="436">
        <f t="shared" ref="I49" si="22">B45</f>
        <v>0</v>
      </c>
    </row>
    <row r="50" spans="1:10" ht="12" customHeight="1">
      <c r="A50" s="415"/>
      <c r="B50" s="417"/>
      <c r="C50" s="449"/>
      <c r="D50" s="422"/>
      <c r="E50" s="447"/>
      <c r="F50" s="48" t="s">
        <v>235</v>
      </c>
      <c r="G50" s="450"/>
      <c r="H50" s="433"/>
      <c r="I50" s="436"/>
    </row>
    <row r="51" spans="1:10" ht="24.9" customHeight="1">
      <c r="A51" s="415"/>
      <c r="B51" s="417"/>
      <c r="C51" s="446" t="s">
        <v>238</v>
      </c>
      <c r="D51" s="428" t="str">
        <f>IF(B47="","",IF('様式２－１(全て自動入力)'!C87="","",'様式２－１(全て自動入力)'!C87))</f>
        <v/>
      </c>
      <c r="E51" s="429"/>
      <c r="F51" s="182">
        <f>IF(D51="",0,IF(D51*4500&gt;1102000,1102000,D51*4500))</f>
        <v>0</v>
      </c>
      <c r="G51" s="431">
        <f>MIN(E51,F51)</f>
        <v>0</v>
      </c>
      <c r="H51" s="432">
        <f>G51</f>
        <v>0</v>
      </c>
      <c r="I51" s="436" t="str">
        <f t="shared" ref="I51" si="23">B47</f>
        <v/>
      </c>
    </row>
    <row r="52" spans="1:10" ht="12" customHeight="1">
      <c r="A52" s="415"/>
      <c r="B52" s="417"/>
      <c r="C52" s="444"/>
      <c r="D52" s="422"/>
      <c r="E52" s="447"/>
      <c r="F52" s="48" t="s">
        <v>239</v>
      </c>
      <c r="G52" s="450"/>
      <c r="H52" s="433"/>
      <c r="I52" s="436"/>
    </row>
    <row r="53" spans="1:10" ht="22.5" customHeight="1">
      <c r="A53" s="415"/>
      <c r="B53" s="418"/>
      <c r="C53" s="434" t="s">
        <v>3</v>
      </c>
      <c r="D53" s="448"/>
      <c r="E53" s="49">
        <f>E47+E49+E51</f>
        <v>0</v>
      </c>
      <c r="F53" s="49">
        <f>F49+F47+F51</f>
        <v>0</v>
      </c>
      <c r="G53" s="49">
        <f t="shared" ref="G53:H53" si="24">G49+G47+G51</f>
        <v>0</v>
      </c>
      <c r="H53" s="49">
        <f t="shared" si="24"/>
        <v>0</v>
      </c>
      <c r="I53" s="36"/>
      <c r="J53" s="36"/>
    </row>
    <row r="54" spans="1:10" ht="24.9" customHeight="1">
      <c r="A54" s="465" t="s">
        <v>30</v>
      </c>
      <c r="B54" s="466"/>
      <c r="C54" s="471" t="s">
        <v>236</v>
      </c>
      <c r="D54" s="472"/>
      <c r="E54" s="473">
        <f>SUMIFS(E:E,C:C,"体制強化Ⅰ")</f>
        <v>0</v>
      </c>
      <c r="F54" s="474">
        <f>SUMIFS(F:F,C:C,"体制強化Ⅰ")</f>
        <v>0</v>
      </c>
      <c r="G54" s="475">
        <f>SUMIFS(G:G,C:C,"体制強化Ⅰ")</f>
        <v>0</v>
      </c>
      <c r="H54" s="456">
        <f>SUMIFS(H:H,C:C,"体制強化Ⅰ")</f>
        <v>0</v>
      </c>
      <c r="I54" s="436" t="str">
        <f>A54</f>
        <v>小計</v>
      </c>
    </row>
    <row r="55" spans="1:10" ht="12" customHeight="1">
      <c r="A55" s="467"/>
      <c r="B55" s="468"/>
      <c r="C55" s="459"/>
      <c r="D55" s="460"/>
      <c r="E55" s="461"/>
      <c r="F55" s="463"/>
      <c r="G55" s="464"/>
      <c r="H55" s="451"/>
      <c r="I55" s="436"/>
    </row>
    <row r="56" spans="1:10" ht="24.9" customHeight="1">
      <c r="A56" s="467"/>
      <c r="B56" s="468"/>
      <c r="C56" s="457" t="s">
        <v>237</v>
      </c>
      <c r="D56" s="458"/>
      <c r="E56" s="461">
        <f>SUMIFS(E:E,C:C,"体制強化Ⅱ")</f>
        <v>0</v>
      </c>
      <c r="F56" s="462">
        <f>SUMIFS(F:F,C:C,"体制強化Ⅱ")</f>
        <v>0</v>
      </c>
      <c r="G56" s="464">
        <f>SUMIFS(G:G,C:C,"体制強化Ⅱ")</f>
        <v>0</v>
      </c>
      <c r="H56" s="451">
        <f>SUMIFS(H:H,C:C,"体制強化Ⅱ")</f>
        <v>0</v>
      </c>
      <c r="I56" s="436">
        <f>A52</f>
        <v>0</v>
      </c>
    </row>
    <row r="57" spans="1:10" ht="12" customHeight="1">
      <c r="A57" s="467"/>
      <c r="B57" s="468"/>
      <c r="C57" s="459"/>
      <c r="D57" s="460"/>
      <c r="E57" s="461"/>
      <c r="F57" s="463"/>
      <c r="G57" s="464"/>
      <c r="H57" s="451"/>
      <c r="I57" s="436"/>
    </row>
    <row r="58" spans="1:10" ht="24.9" customHeight="1">
      <c r="A58" s="467"/>
      <c r="B58" s="468"/>
      <c r="C58" s="457" t="s">
        <v>240</v>
      </c>
      <c r="D58" s="458"/>
      <c r="E58" s="461">
        <f>SUMIFS(E:E,C:C,"体制強化Ⅲ")</f>
        <v>0</v>
      </c>
      <c r="F58" s="462">
        <f>SUMIFS(F:F,C:C,"体制強化Ⅲ")</f>
        <v>0</v>
      </c>
      <c r="G58" s="464">
        <f>SUMIFS(G:G,C:C,"体制強化Ⅲ")</f>
        <v>0</v>
      </c>
      <c r="H58" s="451">
        <f>SUMIFS(H:H,C:C,"体制強化Ⅲ")</f>
        <v>0</v>
      </c>
      <c r="I58" s="436" t="str">
        <f>A54</f>
        <v>小計</v>
      </c>
    </row>
    <row r="59" spans="1:10" ht="12" customHeight="1">
      <c r="A59" s="469"/>
      <c r="B59" s="470"/>
      <c r="C59" s="459"/>
      <c r="D59" s="460"/>
      <c r="E59" s="461"/>
      <c r="F59" s="463"/>
      <c r="G59" s="464"/>
      <c r="H59" s="451"/>
      <c r="I59" s="436"/>
    </row>
    <row r="60" spans="1:10" ht="30" customHeight="1">
      <c r="A60" s="452" t="s">
        <v>29</v>
      </c>
      <c r="B60" s="453"/>
      <c r="C60" s="453"/>
      <c r="D60" s="453"/>
      <c r="E60" s="49">
        <f>E54+E56+E58</f>
        <v>0</v>
      </c>
      <c r="F60" s="49">
        <f>F54+F56+F58</f>
        <v>0</v>
      </c>
      <c r="G60" s="49">
        <f>G54+G56+G58</f>
        <v>0</v>
      </c>
      <c r="H60" s="50">
        <f>H54+H56+H58</f>
        <v>0</v>
      </c>
    </row>
    <row r="61" spans="1:10" ht="81.599999999999994" customHeight="1">
      <c r="B61" s="454" t="s">
        <v>249</v>
      </c>
      <c r="C61" s="454"/>
      <c r="D61" s="454"/>
      <c r="E61" s="455"/>
      <c r="F61" s="455"/>
      <c r="G61" s="455"/>
      <c r="H61" s="455"/>
    </row>
  </sheetData>
  <sheetProtection algorithmName="SHA-512" hashValue="Rl/dTgs5zqooZPcT0iys3WyEx/pdbIS8p7LmWkeXqnM935/8PwkeTh6biIJ+x+mHFiEuMO7n9ab18V/C5Ur/IA==" saltValue="12N2V9veA9pMe+aBhYz/Mw==" spinCount="100000" sheet="1" objects="1" scenarios="1"/>
  <mergeCells count="171">
    <mergeCell ref="H58:H59"/>
    <mergeCell ref="I58:I59"/>
    <mergeCell ref="A60:D60"/>
    <mergeCell ref="B61:H61"/>
    <mergeCell ref="H54:H55"/>
    <mergeCell ref="I54:I55"/>
    <mergeCell ref="C56:D57"/>
    <mergeCell ref="E56:E57"/>
    <mergeCell ref="F56:F57"/>
    <mergeCell ref="G56:G57"/>
    <mergeCell ref="H56:H57"/>
    <mergeCell ref="I56:I57"/>
    <mergeCell ref="A54:B59"/>
    <mergeCell ref="C54:D55"/>
    <mergeCell ref="E54:E55"/>
    <mergeCell ref="F54:F55"/>
    <mergeCell ref="G54:G55"/>
    <mergeCell ref="C58:D59"/>
    <mergeCell ref="E58:E59"/>
    <mergeCell ref="F58:F59"/>
    <mergeCell ref="G58:G59"/>
    <mergeCell ref="H51:H52"/>
    <mergeCell ref="I51:I52"/>
    <mergeCell ref="H47:H48"/>
    <mergeCell ref="I47:I48"/>
    <mergeCell ref="C49:C50"/>
    <mergeCell ref="D49:D50"/>
    <mergeCell ref="E49:E50"/>
    <mergeCell ref="G49:G50"/>
    <mergeCell ref="H49:H50"/>
    <mergeCell ref="I49:I50"/>
    <mergeCell ref="A47:A53"/>
    <mergeCell ref="B47:B53"/>
    <mergeCell ref="C47:C48"/>
    <mergeCell ref="D47:D48"/>
    <mergeCell ref="E47:E48"/>
    <mergeCell ref="G47:G48"/>
    <mergeCell ref="C51:C52"/>
    <mergeCell ref="D51:D52"/>
    <mergeCell ref="E51:E52"/>
    <mergeCell ref="G51:G52"/>
    <mergeCell ref="C53:D53"/>
    <mergeCell ref="H40:H41"/>
    <mergeCell ref="I40:I41"/>
    <mergeCell ref="C42:C43"/>
    <mergeCell ref="D42:D43"/>
    <mergeCell ref="E42:E43"/>
    <mergeCell ref="G42:G43"/>
    <mergeCell ref="H42:H43"/>
    <mergeCell ref="I42:I43"/>
    <mergeCell ref="G44:G45"/>
    <mergeCell ref="H44:H45"/>
    <mergeCell ref="I44:I45"/>
    <mergeCell ref="A40:A46"/>
    <mergeCell ref="B40:B46"/>
    <mergeCell ref="C40:C41"/>
    <mergeCell ref="D40:D41"/>
    <mergeCell ref="E40:E41"/>
    <mergeCell ref="C44:C45"/>
    <mergeCell ref="D44:D45"/>
    <mergeCell ref="E44:E45"/>
    <mergeCell ref="G40:G41"/>
    <mergeCell ref="C46:D46"/>
    <mergeCell ref="H37:H38"/>
    <mergeCell ref="I37:I38"/>
    <mergeCell ref="H33:H34"/>
    <mergeCell ref="I33:I34"/>
    <mergeCell ref="C35:C36"/>
    <mergeCell ref="D35:D36"/>
    <mergeCell ref="E35:E36"/>
    <mergeCell ref="G35:G36"/>
    <mergeCell ref="H35:H36"/>
    <mergeCell ref="I35:I36"/>
    <mergeCell ref="A33:A39"/>
    <mergeCell ref="B33:B39"/>
    <mergeCell ref="C33:C34"/>
    <mergeCell ref="D33:D34"/>
    <mergeCell ref="E33:E34"/>
    <mergeCell ref="G33:G34"/>
    <mergeCell ref="C37:C38"/>
    <mergeCell ref="D37:D38"/>
    <mergeCell ref="E37:E38"/>
    <mergeCell ref="G37:G38"/>
    <mergeCell ref="C39:D39"/>
    <mergeCell ref="H26:H27"/>
    <mergeCell ref="I26:I27"/>
    <mergeCell ref="C28:C29"/>
    <mergeCell ref="D28:D29"/>
    <mergeCell ref="E28:E29"/>
    <mergeCell ref="G28:G29"/>
    <mergeCell ref="H28:H29"/>
    <mergeCell ref="I28:I29"/>
    <mergeCell ref="G30:G31"/>
    <mergeCell ref="H30:H31"/>
    <mergeCell ref="I30:I31"/>
    <mergeCell ref="A26:A32"/>
    <mergeCell ref="B26:B32"/>
    <mergeCell ref="C26:C27"/>
    <mergeCell ref="D26:D27"/>
    <mergeCell ref="E26:E27"/>
    <mergeCell ref="C30:C31"/>
    <mergeCell ref="D30:D31"/>
    <mergeCell ref="E30:E31"/>
    <mergeCell ref="G26:G27"/>
    <mergeCell ref="C32:D32"/>
    <mergeCell ref="H23:H24"/>
    <mergeCell ref="I23:I24"/>
    <mergeCell ref="H19:H20"/>
    <mergeCell ref="I19:I20"/>
    <mergeCell ref="C21:C22"/>
    <mergeCell ref="D21:D22"/>
    <mergeCell ref="E21:E22"/>
    <mergeCell ref="G21:G22"/>
    <mergeCell ref="H21:H22"/>
    <mergeCell ref="I21:I22"/>
    <mergeCell ref="A19:A25"/>
    <mergeCell ref="B19:B25"/>
    <mergeCell ref="C19:C20"/>
    <mergeCell ref="D19:D20"/>
    <mergeCell ref="E19:E20"/>
    <mergeCell ref="G19:G20"/>
    <mergeCell ref="C23:C24"/>
    <mergeCell ref="D23:D24"/>
    <mergeCell ref="E23:E24"/>
    <mergeCell ref="G23:G24"/>
    <mergeCell ref="C25:D25"/>
    <mergeCell ref="H12:H13"/>
    <mergeCell ref="I12:I13"/>
    <mergeCell ref="C14:C15"/>
    <mergeCell ref="D14:D15"/>
    <mergeCell ref="E14:E15"/>
    <mergeCell ref="G14:G15"/>
    <mergeCell ref="H14:H15"/>
    <mergeCell ref="I14:I15"/>
    <mergeCell ref="G16:G17"/>
    <mergeCell ref="H16:H17"/>
    <mergeCell ref="I16:I17"/>
    <mergeCell ref="A12:A18"/>
    <mergeCell ref="B12:B18"/>
    <mergeCell ref="C12:C13"/>
    <mergeCell ref="D12:D13"/>
    <mergeCell ref="E12:E13"/>
    <mergeCell ref="C16:C17"/>
    <mergeCell ref="D16:D17"/>
    <mergeCell ref="E16:E17"/>
    <mergeCell ref="G12:G13"/>
    <mergeCell ref="C18:D18"/>
    <mergeCell ref="I9:I10"/>
    <mergeCell ref="H5:H6"/>
    <mergeCell ref="I5:I6"/>
    <mergeCell ref="C7:C8"/>
    <mergeCell ref="D7:D8"/>
    <mergeCell ref="E7:E8"/>
    <mergeCell ref="G7:G8"/>
    <mergeCell ref="H7:H8"/>
    <mergeCell ref="I7:I8"/>
    <mergeCell ref="B2:H2"/>
    <mergeCell ref="B3:E3"/>
    <mergeCell ref="C4:D4"/>
    <mergeCell ref="A5:A11"/>
    <mergeCell ref="B5:B11"/>
    <mergeCell ref="C5:C6"/>
    <mergeCell ref="D5:D6"/>
    <mergeCell ref="E5:E6"/>
    <mergeCell ref="G5:G6"/>
    <mergeCell ref="C9:C10"/>
    <mergeCell ref="D9:D10"/>
    <mergeCell ref="E9:E10"/>
    <mergeCell ref="G9:G10"/>
    <mergeCell ref="H9:H10"/>
    <mergeCell ref="C11:D11"/>
  </mergeCells>
  <phoneticPr fontId="3"/>
  <dataValidations count="2">
    <dataValidation allowBlank="1" showInputMessage="1" showErrorMessage="1" prompt="当該ユニットで補助金算定日数にかかる0.4人(体制Ⅰ)、0.6人(体制Ⅱ)の加配費用、体制Ⅲの補助要件を満たすための人件費等_x000a_※ユニット全体の運営費ではありません" sqref="E5:E10 E19:E24 E33:E38 E26:E31 E12:E17 E47:E52 E40:E45" xr:uid="{00000000-0002-0000-0400-000000000000}"/>
    <dataValidation type="whole" operator="greaterThanOrEqual" allowBlank="1" showInputMessage="1" showErrorMessage="1" error="数字のみ入力してください" sqref="E25 E39 E11 E53 E46 E32 E18" xr:uid="{00000000-0002-0000-0400-000001000000}">
      <formula1>0</formula1>
    </dataValidation>
  </dataValidations>
  <printOptions horizontalCentered="1"/>
  <pageMargins left="0.39370078740157483" right="0.39370078740157483" top="0.78740157480314965" bottom="0.39370078740157483" header="0" footer="0"/>
  <pageSetup paperSize="9" scale="61" orientation="portrait" blackAndWhite="1" r:id="rId1"/>
  <drawing r:id="rId2"/>
  <extLst>
    <ext xmlns:x14="http://schemas.microsoft.com/office/spreadsheetml/2009/9/main" uri="{78C0D931-6437-407d-A8EE-F0AAD7539E65}">
      <x14:conditionalFormattings>
        <x14:conditionalFormatting xmlns:xm="http://schemas.microsoft.com/office/excel/2006/main">
          <x14:cfRule type="expression" priority="6" id="{D598627D-AA07-4C88-999F-2F4CB22CA37B}">
            <xm:f>基本情報シート!$C$21="日中サービス支援型"</xm:f>
            <x14:dxf>
              <fill>
                <patternFill>
                  <bgColor theme="1" tint="0.34998626667073579"/>
                </patternFill>
              </fill>
            </x14:dxf>
          </x14:cfRule>
          <xm:sqref>D5:H6</xm:sqref>
        </x14:conditionalFormatting>
        <x14:conditionalFormatting xmlns:xm="http://schemas.microsoft.com/office/excel/2006/main">
          <x14:cfRule type="expression" priority="5" id="{9FDF1F34-2AE8-4B2A-A8E3-99F167E0D577}">
            <xm:f>基本情報シート!$C$21="日中サービス支援型"</xm:f>
            <x14:dxf>
              <fill>
                <patternFill>
                  <bgColor theme="1" tint="0.34998626667073579"/>
                </patternFill>
              </fill>
            </x14:dxf>
          </x14:cfRule>
          <xm:sqref>D12:H13</xm:sqref>
        </x14:conditionalFormatting>
        <x14:conditionalFormatting xmlns:xm="http://schemas.microsoft.com/office/excel/2006/main">
          <x14:cfRule type="expression" priority="4" id="{5AA57807-EE14-4A15-90F5-3C37C5AB351C}">
            <xm:f>基本情報シート!$C$21="日中サービス支援型"</xm:f>
            <x14:dxf>
              <fill>
                <patternFill>
                  <bgColor theme="1" tint="0.34998626667073579"/>
                </patternFill>
              </fill>
            </x14:dxf>
          </x14:cfRule>
          <xm:sqref>D19:H20</xm:sqref>
        </x14:conditionalFormatting>
        <x14:conditionalFormatting xmlns:xm="http://schemas.microsoft.com/office/excel/2006/main">
          <x14:cfRule type="expression" priority="16" id="{F9118C1F-4CE3-43BD-AE07-E2A45A781A37}">
            <xm:f>基本情報シート!$C$21="日中サービス支援型"</xm:f>
            <x14:dxf>
              <fill>
                <patternFill>
                  <bgColor theme="1" tint="0.34998626667073579"/>
                </patternFill>
              </fill>
            </x14:dxf>
          </x14:cfRule>
          <xm:sqref>D26:H27</xm:sqref>
        </x14:conditionalFormatting>
        <x14:conditionalFormatting xmlns:xm="http://schemas.microsoft.com/office/excel/2006/main">
          <x14:cfRule type="expression" priority="3" id="{CC21BCD8-C72B-4078-BAD8-11A01DAB498E}">
            <xm:f>基本情報シート!$C$21="日中サービス支援型"</xm:f>
            <x14:dxf>
              <fill>
                <patternFill>
                  <bgColor theme="1" tint="0.34998626667073579"/>
                </patternFill>
              </fill>
            </x14:dxf>
          </x14:cfRule>
          <xm:sqref>D33:H34</xm:sqref>
        </x14:conditionalFormatting>
        <x14:conditionalFormatting xmlns:xm="http://schemas.microsoft.com/office/excel/2006/main">
          <x14:cfRule type="expression" priority="2" id="{BD8FDFBD-90D3-45C6-A5C9-B7EF2744CAD5}">
            <xm:f>基本情報シート!$C$21="日中サービス支援型"</xm:f>
            <x14:dxf>
              <fill>
                <patternFill>
                  <bgColor theme="1" tint="0.34998626667073579"/>
                </patternFill>
              </fill>
            </x14:dxf>
          </x14:cfRule>
          <xm:sqref>D40:H41</xm:sqref>
        </x14:conditionalFormatting>
        <x14:conditionalFormatting xmlns:xm="http://schemas.microsoft.com/office/excel/2006/main">
          <x14:cfRule type="expression" priority="1" id="{D530DF45-8024-4CEC-B5B1-26CEE52E2473}">
            <xm:f>基本情報シート!$C$21="日中サービス支援型"</xm:f>
            <x14:dxf>
              <fill>
                <patternFill>
                  <bgColor theme="1" tint="0.34998626667073579"/>
                </patternFill>
              </fill>
            </x14:dxf>
          </x14:cfRule>
          <xm:sqref>D47:H48</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C2D17-691E-47DA-96CB-0D165FE5F1DE}">
  <dimension ref="A1:G87"/>
  <sheetViews>
    <sheetView view="pageBreakPreview" zoomScale="90" zoomScaleNormal="100" zoomScaleSheetLayoutView="90" workbookViewId="0"/>
  </sheetViews>
  <sheetFormatPr defaultRowHeight="13.2"/>
  <cols>
    <col min="1" max="1" width="3.44140625" bestFit="1" customWidth="1"/>
    <col min="2" max="2" width="30.109375" bestFit="1" customWidth="1"/>
    <col min="3" max="3" width="42.33203125" customWidth="1"/>
    <col min="4" max="4" width="56.33203125" style="248" customWidth="1"/>
  </cols>
  <sheetData>
    <row r="1" spans="1:7" ht="16.2">
      <c r="B1" s="33" t="s">
        <v>334</v>
      </c>
      <c r="D1" s="350" t="s">
        <v>384</v>
      </c>
    </row>
    <row r="2" spans="1:7" ht="21">
      <c r="B2" s="315" t="s">
        <v>335</v>
      </c>
      <c r="D2" s="335" t="str">
        <f>IF(C78="","",IF(OR(C82="不可",C84="不可",C86="不可"),"様式３⑦に不備があります",IF(C67="","",IF(OR(C71="不可",C73="不可",C75="不可"),"様式３⑥に不備があります",IF(C56="","",IF(OR(C60="不可",C62="不可",C64="不可"),"様式３⑤に不備があります",IF(C45="","",IF(OR(C49="不可",C51="不可",C53="不可"),"様式３④に不備があります",IF(C34="","",IF(OR(C38="不可",C40="不可",C42="不可"),"様式３③に不備があります",IF(C23="","",IF(OR(C27="不可",C29="不可",C31="不可"),"様式３②に不備があります",IF(C12="","",IF(OR(C16="不可",C18="不可",C20="不可"),"様式３①に不備があります",""))))))))))))))</f>
        <v/>
      </c>
      <c r="G2" s="247"/>
    </row>
    <row r="3" spans="1:7">
      <c r="A3" s="314"/>
      <c r="B3" s="313" t="s">
        <v>1</v>
      </c>
      <c r="C3" s="313" t="s">
        <v>274</v>
      </c>
      <c r="D3" s="313" t="s">
        <v>2</v>
      </c>
    </row>
    <row r="4" spans="1:7">
      <c r="A4" s="479" t="s">
        <v>124</v>
      </c>
      <c r="B4" s="312" t="s">
        <v>6</v>
      </c>
      <c r="C4" s="252">
        <f>基本情報シート!C5</f>
        <v>0</v>
      </c>
      <c r="D4" s="311" t="s">
        <v>333</v>
      </c>
      <c r="E4" s="247"/>
    </row>
    <row r="5" spans="1:7">
      <c r="A5" s="479"/>
      <c r="B5" s="310" t="s">
        <v>270</v>
      </c>
      <c r="C5" s="250">
        <f>基本情報シート!C19</f>
        <v>0</v>
      </c>
      <c r="D5" s="250"/>
    </row>
    <row r="6" spans="1:7">
      <c r="A6" s="479"/>
      <c r="B6" s="310" t="s">
        <v>58</v>
      </c>
      <c r="C6" s="250">
        <f>基本情報シート!C20</f>
        <v>0</v>
      </c>
      <c r="D6" s="250"/>
    </row>
    <row r="7" spans="1:7">
      <c r="A7" s="479"/>
      <c r="B7" s="310" t="s">
        <v>262</v>
      </c>
      <c r="C7" s="250">
        <f>基本情報シート!C21</f>
        <v>0</v>
      </c>
      <c r="D7" s="250"/>
    </row>
    <row r="8" spans="1:7">
      <c r="A8" s="479"/>
      <c r="B8" s="310" t="s">
        <v>271</v>
      </c>
      <c r="C8" s="250" t="str">
        <f>基本情報シート!C22</f>
        <v/>
      </c>
      <c r="D8" s="250"/>
    </row>
    <row r="9" spans="1:7">
      <c r="A9" s="479"/>
      <c r="B9" s="310" t="s">
        <v>261</v>
      </c>
      <c r="C9" s="250">
        <f>基本情報シート!C26</f>
        <v>0</v>
      </c>
      <c r="D9" s="249" t="s">
        <v>332</v>
      </c>
    </row>
    <row r="10" spans="1:7">
      <c r="A10" s="479"/>
      <c r="B10" s="310" t="s">
        <v>331</v>
      </c>
      <c r="C10" s="250">
        <f>基本情報シート!C27</f>
        <v>0</v>
      </c>
      <c r="D10" s="249" t="s">
        <v>330</v>
      </c>
    </row>
    <row r="11" spans="1:7">
      <c r="A11" s="309"/>
      <c r="B11" s="308" t="s">
        <v>1</v>
      </c>
      <c r="C11" s="308" t="s">
        <v>274</v>
      </c>
      <c r="D11" s="308" t="s">
        <v>2</v>
      </c>
    </row>
    <row r="12" spans="1:7">
      <c r="A12" s="480" t="s">
        <v>272</v>
      </c>
      <c r="B12" s="305" t="s">
        <v>34</v>
      </c>
      <c r="C12" s="252">
        <f>基本情報シート!C29</f>
        <v>0</v>
      </c>
      <c r="D12" s="252"/>
    </row>
    <row r="13" spans="1:7">
      <c r="A13" s="480"/>
      <c r="B13" s="304" t="s">
        <v>287</v>
      </c>
      <c r="C13" s="250">
        <f>IF(C7="日中サービス支援型","-",様式3①!$BQ$8)</f>
        <v>0</v>
      </c>
      <c r="D13" s="303"/>
    </row>
    <row r="14" spans="1:7">
      <c r="A14" s="480"/>
      <c r="B14" s="299" t="s">
        <v>291</v>
      </c>
      <c r="C14" s="326" t="str">
        <f>IF(C20="","",様式3①!$BR$10)</f>
        <v/>
      </c>
      <c r="D14" s="251" t="s">
        <v>328</v>
      </c>
    </row>
    <row r="15" spans="1:7" ht="12.75" customHeight="1">
      <c r="A15" s="480"/>
      <c r="B15" s="302" t="s">
        <v>273</v>
      </c>
      <c r="C15" s="327">
        <f>様式3①!$H$9</f>
        <v>0</v>
      </c>
      <c r="D15" s="328"/>
    </row>
    <row r="16" spans="1:7">
      <c r="A16" s="480"/>
      <c r="B16" s="301" t="s">
        <v>327</v>
      </c>
      <c r="C16" s="329" t="str">
        <f>IF(様式3①!$E$10="○",IF(様式3①!$BZ$3="OK","OK","不可"),"")</f>
        <v/>
      </c>
      <c r="D16" s="250"/>
    </row>
    <row r="17" spans="1:5">
      <c r="A17" s="480"/>
      <c r="B17" s="301" t="s">
        <v>326</v>
      </c>
      <c r="C17" s="330" t="str">
        <f>IF(様式3①!$E$10="○",様式3①!$BQ$30,"")</f>
        <v/>
      </c>
      <c r="D17" s="250"/>
    </row>
    <row r="18" spans="1:5">
      <c r="A18" s="480"/>
      <c r="B18" s="301" t="s">
        <v>325</v>
      </c>
      <c r="C18" s="329" t="str">
        <f>IF(様式3①!$E$11="○",IF(様式3①!$BZ$4="OK","OK","不可"),"")</f>
        <v/>
      </c>
      <c r="D18" s="250"/>
    </row>
    <row r="19" spans="1:5">
      <c r="A19" s="480"/>
      <c r="B19" s="301" t="s">
        <v>324</v>
      </c>
      <c r="C19" s="330" t="str">
        <f>IF(様式3①!$E$11="○",様式3①!$BQ$31,"")</f>
        <v/>
      </c>
      <c r="D19" s="249"/>
    </row>
    <row r="20" spans="1:5">
      <c r="A20" s="480"/>
      <c r="B20" s="301" t="s">
        <v>323</v>
      </c>
      <c r="C20" s="329" t="str">
        <f>IF(様式3①!$E$12="○",IF(様式3①!$BZ$5="OK","OK","不可"),"")</f>
        <v/>
      </c>
      <c r="D20" s="249"/>
    </row>
    <row r="21" spans="1:5">
      <c r="A21" s="480"/>
      <c r="B21" s="300" t="s">
        <v>322</v>
      </c>
      <c r="C21" s="331" t="str">
        <f>IF(様式3①!$E$12="○",$C$19,"")</f>
        <v/>
      </c>
      <c r="D21" s="251"/>
    </row>
    <row r="22" spans="1:5">
      <c r="A22" s="307"/>
      <c r="B22" s="306" t="s">
        <v>1</v>
      </c>
      <c r="C22" s="306" t="s">
        <v>274</v>
      </c>
      <c r="D22" s="306" t="s">
        <v>2</v>
      </c>
    </row>
    <row r="23" spans="1:5">
      <c r="A23" s="481" t="s">
        <v>329</v>
      </c>
      <c r="B23" s="305" t="s">
        <v>34</v>
      </c>
      <c r="C23" s="252" t="str">
        <f>IF(基本情報シート!C30="","",基本情報シート!C30)</f>
        <v/>
      </c>
      <c r="D23" s="252"/>
      <c r="E23" s="247"/>
    </row>
    <row r="24" spans="1:5">
      <c r="A24" s="481"/>
      <c r="B24" s="304" t="s">
        <v>287</v>
      </c>
      <c r="C24" s="250" t="str">
        <f>IF(C23="","",IF(C7="日中サービス支援型","-",様式3②!$BQ$8))</f>
        <v/>
      </c>
      <c r="D24" s="303"/>
    </row>
    <row r="25" spans="1:5">
      <c r="A25" s="481"/>
      <c r="B25" s="251" t="s">
        <v>291</v>
      </c>
      <c r="C25" s="326" t="str">
        <f>IF(C23="","",IF(C31="","",様式3②!$BR$10))</f>
        <v/>
      </c>
      <c r="D25" s="251" t="s">
        <v>328</v>
      </c>
    </row>
    <row r="26" spans="1:5">
      <c r="A26" s="481"/>
      <c r="B26" s="311" t="s">
        <v>273</v>
      </c>
      <c r="C26" s="327" t="str">
        <f>IF(C23="","",様式3②!$H$9)</f>
        <v/>
      </c>
      <c r="D26" s="252"/>
    </row>
    <row r="27" spans="1:5">
      <c r="A27" s="481"/>
      <c r="B27" s="301" t="s">
        <v>327</v>
      </c>
      <c r="C27" s="329" t="str">
        <f>IF(様式3②!$E$10="○",IF(様式3②!$BZ$3="OK","OK","不可"),"")</f>
        <v/>
      </c>
      <c r="D27" s="250"/>
    </row>
    <row r="28" spans="1:5">
      <c r="A28" s="481"/>
      <c r="B28" s="301" t="s">
        <v>326</v>
      </c>
      <c r="C28" s="330" t="str">
        <f>IF(様式3②!$E$10="○",様式3②!$BQ$30,"")</f>
        <v/>
      </c>
      <c r="D28" s="250"/>
    </row>
    <row r="29" spans="1:5">
      <c r="A29" s="481"/>
      <c r="B29" s="301" t="s">
        <v>325</v>
      </c>
      <c r="C29" s="329" t="str">
        <f>IF(様式3②!$E$11="○",IF(様式3②!$BZ$4="OK","OK","不可"),"")</f>
        <v/>
      </c>
      <c r="D29" s="250"/>
    </row>
    <row r="30" spans="1:5">
      <c r="A30" s="481"/>
      <c r="B30" s="301" t="s">
        <v>324</v>
      </c>
      <c r="C30" s="330" t="str">
        <f>IF(様式3②!$E$11="○",様式3②!$BQ$31,"")</f>
        <v/>
      </c>
      <c r="D30" s="249"/>
    </row>
    <row r="31" spans="1:5">
      <c r="A31" s="481"/>
      <c r="B31" s="301" t="s">
        <v>323</v>
      </c>
      <c r="C31" s="329" t="str">
        <f>IF(様式3②!$E$12="○",IF(様式3②!$BZ$5="OK","OK","不可"),"")</f>
        <v/>
      </c>
      <c r="D31" s="249"/>
    </row>
    <row r="32" spans="1:5">
      <c r="A32" s="481"/>
      <c r="B32" s="300" t="s">
        <v>322</v>
      </c>
      <c r="C32" s="331" t="str">
        <f>IF(様式3②!$E$12="○",$C$30,"")</f>
        <v/>
      </c>
      <c r="D32" s="251"/>
    </row>
    <row r="33" spans="1:4">
      <c r="A33" s="316"/>
      <c r="B33" s="317" t="s">
        <v>1</v>
      </c>
      <c r="C33" s="317" t="s">
        <v>274</v>
      </c>
      <c r="D33" s="317" t="s">
        <v>2</v>
      </c>
    </row>
    <row r="34" spans="1:4">
      <c r="A34" s="482" t="s">
        <v>336</v>
      </c>
      <c r="B34" s="305" t="s">
        <v>34</v>
      </c>
      <c r="C34" s="252" t="str">
        <f>IF(基本情報シート!C31="","",基本情報シート!C31)</f>
        <v/>
      </c>
      <c r="D34" s="252"/>
    </row>
    <row r="35" spans="1:4">
      <c r="A35" s="482"/>
      <c r="B35" s="304" t="s">
        <v>287</v>
      </c>
      <c r="C35" s="250" t="str">
        <f>IF(C34="","",IF(C7="日中サービス支援型","-",様式3③!$BQ$8))</f>
        <v/>
      </c>
      <c r="D35" s="303"/>
    </row>
    <row r="36" spans="1:4">
      <c r="A36" s="482"/>
      <c r="B36" s="251" t="s">
        <v>291</v>
      </c>
      <c r="C36" s="326" t="str">
        <f>IF(C34="","",IF(C42="","",様式3③!$BR$10))</f>
        <v/>
      </c>
      <c r="D36" s="251" t="s">
        <v>328</v>
      </c>
    </row>
    <row r="37" spans="1:4">
      <c r="A37" s="482"/>
      <c r="B37" s="311" t="s">
        <v>273</v>
      </c>
      <c r="C37" s="327" t="str">
        <f>IF(C34="","",様式3③!$H$9)</f>
        <v/>
      </c>
      <c r="D37" s="252"/>
    </row>
    <row r="38" spans="1:4">
      <c r="A38" s="482"/>
      <c r="B38" s="301" t="s">
        <v>327</v>
      </c>
      <c r="C38" s="329" t="str">
        <f>IF(様式3③!$E$10="○",IF(様式3③!$BZ$3="OK","OK","不可"),"")</f>
        <v/>
      </c>
      <c r="D38" s="250"/>
    </row>
    <row r="39" spans="1:4">
      <c r="A39" s="482"/>
      <c r="B39" s="301" t="s">
        <v>326</v>
      </c>
      <c r="C39" s="330" t="str">
        <f>IF(様式3③!$E$10="○",様式3③!$BQ$30,"")</f>
        <v/>
      </c>
      <c r="D39" s="250"/>
    </row>
    <row r="40" spans="1:4">
      <c r="A40" s="482"/>
      <c r="B40" s="301" t="s">
        <v>325</v>
      </c>
      <c r="C40" s="329" t="str">
        <f>IF(様式3③!$E$11="○",IF(様式3③!$BZ$4="OK","OK","不可"),"")</f>
        <v/>
      </c>
      <c r="D40" s="250"/>
    </row>
    <row r="41" spans="1:4">
      <c r="A41" s="482"/>
      <c r="B41" s="301" t="s">
        <v>324</v>
      </c>
      <c r="C41" s="330" t="str">
        <f>IF(様式3③!$E$11="○",様式3③!$BQ$31,"")</f>
        <v/>
      </c>
      <c r="D41" s="249"/>
    </row>
    <row r="42" spans="1:4">
      <c r="A42" s="482"/>
      <c r="B42" s="301" t="s">
        <v>323</v>
      </c>
      <c r="C42" s="329" t="str">
        <f>IF(様式3③!$E$12="○",IF(様式3③!$BZ$5="OK","OK","不可"),"")</f>
        <v/>
      </c>
      <c r="D42" s="249"/>
    </row>
    <row r="43" spans="1:4">
      <c r="A43" s="482"/>
      <c r="B43" s="300" t="s">
        <v>322</v>
      </c>
      <c r="C43" s="331" t="str">
        <f>IF(様式3③!$E$12="○",$C$41,"")</f>
        <v/>
      </c>
      <c r="D43" s="251"/>
    </row>
    <row r="44" spans="1:4">
      <c r="A44" s="318"/>
      <c r="B44" s="319" t="s">
        <v>1</v>
      </c>
      <c r="C44" s="319" t="s">
        <v>274</v>
      </c>
      <c r="D44" s="319" t="s">
        <v>2</v>
      </c>
    </row>
    <row r="45" spans="1:4">
      <c r="A45" s="483" t="s">
        <v>337</v>
      </c>
      <c r="B45" s="305" t="s">
        <v>34</v>
      </c>
      <c r="C45" s="252" t="str">
        <f>IF(基本情報シート!C32="","",基本情報シート!C32)</f>
        <v/>
      </c>
      <c r="D45" s="252"/>
    </row>
    <row r="46" spans="1:4">
      <c r="A46" s="483"/>
      <c r="B46" s="304" t="s">
        <v>287</v>
      </c>
      <c r="C46" s="250" t="str">
        <f>IF(C45="","",IF(C7="日中サービス支援型","-",様式3④!$BQ$8))</f>
        <v/>
      </c>
      <c r="D46" s="303"/>
    </row>
    <row r="47" spans="1:4">
      <c r="A47" s="483"/>
      <c r="B47" s="251" t="s">
        <v>291</v>
      </c>
      <c r="C47" s="326" t="str">
        <f>IF(C45="","",IF(C53="","",様式3④!$BR$10))</f>
        <v/>
      </c>
      <c r="D47" s="251" t="s">
        <v>328</v>
      </c>
    </row>
    <row r="48" spans="1:4">
      <c r="A48" s="483"/>
      <c r="B48" s="311" t="s">
        <v>273</v>
      </c>
      <c r="C48" s="327" t="str">
        <f>IF(C45="","",様式3④!$H$9)</f>
        <v/>
      </c>
      <c r="D48" s="252"/>
    </row>
    <row r="49" spans="1:4">
      <c r="A49" s="483"/>
      <c r="B49" s="301" t="s">
        <v>327</v>
      </c>
      <c r="C49" s="329" t="str">
        <f>IF(様式3④!$E$10="○",IF(様式3④!$BZ$3="OK","OK","不可"),"")</f>
        <v/>
      </c>
      <c r="D49" s="250"/>
    </row>
    <row r="50" spans="1:4">
      <c r="A50" s="483"/>
      <c r="B50" s="301" t="s">
        <v>326</v>
      </c>
      <c r="C50" s="330" t="str">
        <f>IF(様式3④!$E$10="○",様式3④!$BQ$30,"")</f>
        <v/>
      </c>
      <c r="D50" s="250"/>
    </row>
    <row r="51" spans="1:4">
      <c r="A51" s="483"/>
      <c r="B51" s="301" t="s">
        <v>325</v>
      </c>
      <c r="C51" s="329" t="str">
        <f>IF(様式3④!$E$11="○",IF(様式3④!$BZ$4="OK","OK","不可"),"")</f>
        <v/>
      </c>
      <c r="D51" s="250"/>
    </row>
    <row r="52" spans="1:4">
      <c r="A52" s="483"/>
      <c r="B52" s="301" t="s">
        <v>324</v>
      </c>
      <c r="C52" s="330" t="str">
        <f>IF(様式3④!$E$11="○",様式3④!$BQ$31,"")</f>
        <v/>
      </c>
      <c r="D52" s="249"/>
    </row>
    <row r="53" spans="1:4">
      <c r="A53" s="483"/>
      <c r="B53" s="301" t="s">
        <v>323</v>
      </c>
      <c r="C53" s="329" t="str">
        <f>IF(様式3④!$E$12="○",IF(様式3④!$BZ$5="OK","OK","不可"),"")</f>
        <v/>
      </c>
      <c r="D53" s="249"/>
    </row>
    <row r="54" spans="1:4">
      <c r="A54" s="483"/>
      <c r="B54" s="300" t="s">
        <v>322</v>
      </c>
      <c r="C54" s="331" t="str">
        <f>IF(様式3④!$E$12="○",$C$52,"")</f>
        <v/>
      </c>
      <c r="D54" s="251"/>
    </row>
    <row r="55" spans="1:4">
      <c r="A55" s="320"/>
      <c r="B55" s="321" t="s">
        <v>1</v>
      </c>
      <c r="C55" s="321" t="s">
        <v>274</v>
      </c>
      <c r="D55" s="321" t="s">
        <v>2</v>
      </c>
    </row>
    <row r="56" spans="1:4">
      <c r="A56" s="476" t="s">
        <v>338</v>
      </c>
      <c r="B56" s="305" t="s">
        <v>34</v>
      </c>
      <c r="C56" s="252" t="str">
        <f>IF(基本情報シート!C33="","",基本情報シート!C33)</f>
        <v/>
      </c>
      <c r="D56" s="252"/>
    </row>
    <row r="57" spans="1:4">
      <c r="A57" s="476"/>
      <c r="B57" s="304" t="s">
        <v>287</v>
      </c>
      <c r="C57" s="250" t="str">
        <f>IF(C56="","",IF(C7="日中サービス支援型","-",様式3⑤!$BQ$8))</f>
        <v/>
      </c>
      <c r="D57" s="303"/>
    </row>
    <row r="58" spans="1:4">
      <c r="A58" s="476"/>
      <c r="B58" s="251" t="s">
        <v>291</v>
      </c>
      <c r="C58" s="326" t="str">
        <f>IF(C56="","",IF(C64="","",様式3⑤!$BR$10))</f>
        <v/>
      </c>
      <c r="D58" s="251" t="s">
        <v>328</v>
      </c>
    </row>
    <row r="59" spans="1:4">
      <c r="A59" s="476"/>
      <c r="B59" s="311" t="s">
        <v>273</v>
      </c>
      <c r="C59" s="327" t="str">
        <f>IF(C56="","",様式3⑤!$H$9)</f>
        <v/>
      </c>
      <c r="D59" s="252"/>
    </row>
    <row r="60" spans="1:4">
      <c r="A60" s="476"/>
      <c r="B60" s="301" t="s">
        <v>327</v>
      </c>
      <c r="C60" s="329" t="str">
        <f>IF(様式3⑤!$E$10="○",IF(様式3⑤!$BZ$3="OK","OK","不可"),"")</f>
        <v/>
      </c>
      <c r="D60" s="250"/>
    </row>
    <row r="61" spans="1:4">
      <c r="A61" s="476"/>
      <c r="B61" s="301" t="s">
        <v>326</v>
      </c>
      <c r="C61" s="330" t="str">
        <f>IF(様式3⑤!$E$10="○",様式3⑤!$BQ$30,"")</f>
        <v/>
      </c>
      <c r="D61" s="250"/>
    </row>
    <row r="62" spans="1:4">
      <c r="A62" s="476"/>
      <c r="B62" s="301" t="s">
        <v>325</v>
      </c>
      <c r="C62" s="329" t="str">
        <f>IF(様式3⑤!$E$11="○",IF(様式3⑤!$BZ$4="OK","OK","不可"),"")</f>
        <v/>
      </c>
      <c r="D62" s="250"/>
    </row>
    <row r="63" spans="1:4">
      <c r="A63" s="476"/>
      <c r="B63" s="301" t="s">
        <v>324</v>
      </c>
      <c r="C63" s="330" t="str">
        <f>IF(様式3⑤!$E$11="○",様式3⑤!$BQ$31,"")</f>
        <v/>
      </c>
      <c r="D63" s="249"/>
    </row>
    <row r="64" spans="1:4">
      <c r="A64" s="476"/>
      <c r="B64" s="301" t="s">
        <v>323</v>
      </c>
      <c r="C64" s="329" t="str">
        <f>IF(様式3⑤!$E$12="○",IF(様式3⑤!$BZ$5="OK","OK","不可"),"")</f>
        <v/>
      </c>
      <c r="D64" s="249"/>
    </row>
    <row r="65" spans="1:4">
      <c r="A65" s="476"/>
      <c r="B65" s="300" t="s">
        <v>322</v>
      </c>
      <c r="C65" s="331" t="str">
        <f>IF(様式3⑤!$E$12="○",$C$63,"")</f>
        <v/>
      </c>
      <c r="D65" s="251"/>
    </row>
    <row r="66" spans="1:4">
      <c r="A66" s="322"/>
      <c r="B66" s="323" t="s">
        <v>1</v>
      </c>
      <c r="C66" s="323" t="s">
        <v>274</v>
      </c>
      <c r="D66" s="323" t="s">
        <v>2</v>
      </c>
    </row>
    <row r="67" spans="1:4">
      <c r="A67" s="477" t="s">
        <v>339</v>
      </c>
      <c r="B67" s="305" t="s">
        <v>34</v>
      </c>
      <c r="C67" s="252" t="str">
        <f>IF(基本情報シート!C34="","",基本情報シート!C34)</f>
        <v/>
      </c>
      <c r="D67" s="252"/>
    </row>
    <row r="68" spans="1:4">
      <c r="A68" s="477"/>
      <c r="B68" s="304" t="s">
        <v>287</v>
      </c>
      <c r="C68" s="250" t="str">
        <f>IF(C67="","",IF(C7="日中サービス支援型","-",様式3⑥!$BQ$8))</f>
        <v/>
      </c>
      <c r="D68" s="303"/>
    </row>
    <row r="69" spans="1:4">
      <c r="A69" s="477"/>
      <c r="B69" s="251" t="s">
        <v>291</v>
      </c>
      <c r="C69" s="326" t="str">
        <f>IF(C67="","",IF(C75="","",様式3⑥!$BR$10))</f>
        <v/>
      </c>
      <c r="D69" s="251" t="s">
        <v>328</v>
      </c>
    </row>
    <row r="70" spans="1:4">
      <c r="A70" s="477"/>
      <c r="B70" s="311" t="s">
        <v>273</v>
      </c>
      <c r="C70" s="327" t="str">
        <f>IF(C67="","",様式3⑥!$H$9)</f>
        <v/>
      </c>
      <c r="D70" s="252"/>
    </row>
    <row r="71" spans="1:4">
      <c r="A71" s="477"/>
      <c r="B71" s="301" t="s">
        <v>327</v>
      </c>
      <c r="C71" s="329" t="str">
        <f>IF(様式3⑥!$E$10="○",IF(様式3⑥!$BZ$3="OK","OK","不可"),"")</f>
        <v/>
      </c>
      <c r="D71" s="250"/>
    </row>
    <row r="72" spans="1:4">
      <c r="A72" s="477"/>
      <c r="B72" s="301" t="s">
        <v>326</v>
      </c>
      <c r="C72" s="330" t="str">
        <f>IF(様式3⑥!$E$10="○",様式3⑥!$BQ$30,"")</f>
        <v/>
      </c>
      <c r="D72" s="250"/>
    </row>
    <row r="73" spans="1:4">
      <c r="A73" s="477"/>
      <c r="B73" s="301" t="s">
        <v>325</v>
      </c>
      <c r="C73" s="329" t="str">
        <f>IF(様式3⑥!$E$11="○",IF(様式3⑥!$BZ$4="OK","OK","不可"),"")</f>
        <v/>
      </c>
      <c r="D73" s="250"/>
    </row>
    <row r="74" spans="1:4">
      <c r="A74" s="477"/>
      <c r="B74" s="301" t="s">
        <v>324</v>
      </c>
      <c r="C74" s="330" t="str">
        <f>IF(様式3⑥!$E$11="○",様式3⑥!$BQ$31,"")</f>
        <v/>
      </c>
      <c r="D74" s="249"/>
    </row>
    <row r="75" spans="1:4">
      <c r="A75" s="477"/>
      <c r="B75" s="301" t="s">
        <v>323</v>
      </c>
      <c r="C75" s="329" t="str">
        <f>IF(様式3⑥!$E$12="○",IF(様式3⑥!$BZ$5="OK","OK","不可"),"")</f>
        <v/>
      </c>
      <c r="D75" s="249"/>
    </row>
    <row r="76" spans="1:4">
      <c r="A76" s="477"/>
      <c r="B76" s="300" t="s">
        <v>322</v>
      </c>
      <c r="C76" s="331" t="str">
        <f>IF(様式3⑥!$E$12="○",$C$74,"")</f>
        <v/>
      </c>
      <c r="D76" s="251"/>
    </row>
    <row r="77" spans="1:4">
      <c r="A77" s="324"/>
      <c r="B77" s="325" t="s">
        <v>1</v>
      </c>
      <c r="C77" s="325" t="s">
        <v>274</v>
      </c>
      <c r="D77" s="325" t="s">
        <v>2</v>
      </c>
    </row>
    <row r="78" spans="1:4">
      <c r="A78" s="478" t="s">
        <v>340</v>
      </c>
      <c r="B78" s="305" t="s">
        <v>34</v>
      </c>
      <c r="C78" s="252" t="str">
        <f>IF(基本情報シート!C35="","",基本情報シート!C35)</f>
        <v/>
      </c>
      <c r="D78" s="252"/>
    </row>
    <row r="79" spans="1:4">
      <c r="A79" s="478"/>
      <c r="B79" s="304" t="s">
        <v>287</v>
      </c>
      <c r="C79" s="250" t="str">
        <f>IF(C78="","",IF(C7="日中サービス支援型","-",様式3⑦!$BQ$8))</f>
        <v/>
      </c>
      <c r="D79" s="303"/>
    </row>
    <row r="80" spans="1:4">
      <c r="A80" s="478"/>
      <c r="B80" s="251" t="s">
        <v>291</v>
      </c>
      <c r="C80" s="326" t="str">
        <f>IF(C78="","",IF(C86="","",様式3⑦!$BR$10))</f>
        <v/>
      </c>
      <c r="D80" s="251" t="s">
        <v>328</v>
      </c>
    </row>
    <row r="81" spans="1:4">
      <c r="A81" s="478"/>
      <c r="B81" s="311" t="s">
        <v>273</v>
      </c>
      <c r="C81" s="327" t="str">
        <f>IF(C78="","",様式3⑦!$H$9)</f>
        <v/>
      </c>
      <c r="D81" s="252"/>
    </row>
    <row r="82" spans="1:4">
      <c r="A82" s="478"/>
      <c r="B82" s="301" t="s">
        <v>327</v>
      </c>
      <c r="C82" s="329" t="str">
        <f>IF(様式3⑦!$E$10="○",IF(様式3⑦!$BZ$3="OK","OK","不可"),"")</f>
        <v/>
      </c>
      <c r="D82" s="250"/>
    </row>
    <row r="83" spans="1:4">
      <c r="A83" s="478"/>
      <c r="B83" s="301" t="s">
        <v>326</v>
      </c>
      <c r="C83" s="330" t="str">
        <f>IF(様式3⑦!$E$10="○",様式3⑦!$BQ$30,"")</f>
        <v/>
      </c>
      <c r="D83" s="250"/>
    </row>
    <row r="84" spans="1:4">
      <c r="A84" s="478"/>
      <c r="B84" s="301" t="s">
        <v>325</v>
      </c>
      <c r="C84" s="329" t="str">
        <f>IF(様式3⑦!$E$11="○",IF(様式3⑦!$BZ$4="OK","OK","不可"),"")</f>
        <v/>
      </c>
      <c r="D84" s="250"/>
    </row>
    <row r="85" spans="1:4">
      <c r="A85" s="478"/>
      <c r="B85" s="301" t="s">
        <v>324</v>
      </c>
      <c r="C85" s="330" t="str">
        <f>IF(様式3⑦!$E$11="○",様式3⑦!$BQ$31,"")</f>
        <v/>
      </c>
      <c r="D85" s="249"/>
    </row>
    <row r="86" spans="1:4">
      <c r="A86" s="478"/>
      <c r="B86" s="301" t="s">
        <v>323</v>
      </c>
      <c r="C86" s="329" t="str">
        <f>IF(様式3⑦!$E$12="○",IF(様式3⑦!$BZ$5="OK","OK","不可"),"")</f>
        <v/>
      </c>
      <c r="D86" s="249"/>
    </row>
    <row r="87" spans="1:4">
      <c r="A87" s="478"/>
      <c r="B87" s="300" t="s">
        <v>322</v>
      </c>
      <c r="C87" s="331" t="str">
        <f>IF(様式3⑦!$E$12="○",$C$85,"")</f>
        <v/>
      </c>
      <c r="D87" s="251"/>
    </row>
  </sheetData>
  <sheetProtection algorithmName="SHA-512" hashValue="bcIXP+aTdADz4c2F0FoLDzr5qx88Zu31e1d1TA8HeF1/wyKS9LbH3BgxwMWloMbq7Or8h9IZFD4aDkbNwZlfKQ==" saltValue="Srq5p0vxyNyJL8zQLoUg0A==" spinCount="100000" sheet="1" objects="1" scenarios="1"/>
  <mergeCells count="8">
    <mergeCell ref="A56:A65"/>
    <mergeCell ref="A67:A76"/>
    <mergeCell ref="A78:A87"/>
    <mergeCell ref="A4:A10"/>
    <mergeCell ref="A12:A21"/>
    <mergeCell ref="A23:A32"/>
    <mergeCell ref="A34:A43"/>
    <mergeCell ref="A45:A54"/>
  </mergeCells>
  <phoneticPr fontId="3"/>
  <printOptions horizontalCentered="1"/>
  <pageMargins left="0.70866141732283472" right="0.70866141732283472" top="0.74803149606299213" bottom="0.19685039370078741" header="0.31496062992125984" footer="0.31496062992125984"/>
  <pageSetup paperSize="9" fitToHeight="0" orientation="landscape" r:id="rId1"/>
  <rowBreaks count="2" manualBreakCount="2">
    <brk id="32" max="16383" man="1"/>
    <brk id="65"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E42B7-2985-42DF-8760-2FE0C44F23E2}">
  <sheetPr>
    <tabColor rgb="FFFF000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IF(H8="","ユニット名が入力されていません",IF(H9="","ユニット定員が入力されていません",IF(BQ8="","夜間支援等体制加算が入力されていません","OK")))</f>
        <v>OK</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OK</v>
      </c>
      <c r="AP2" s="486"/>
      <c r="AQ2" s="486"/>
      <c r="AR2" s="486"/>
      <c r="AS2" s="486"/>
      <c r="AT2" s="486"/>
      <c r="AU2" s="486"/>
      <c r="AV2" s="486"/>
      <c r="AW2" s="486"/>
      <c r="AX2" s="486"/>
      <c r="AY2" s="486"/>
      <c r="AZ2" s="486"/>
      <c r="BA2" s="486"/>
      <c r="BB2" s="486"/>
      <c r="BC2" s="486"/>
      <c r="BD2" s="486"/>
      <c r="BE2" s="486"/>
      <c r="BF2" s="486"/>
      <c r="BG2" s="487"/>
      <c r="BI2" s="488" t="s">
        <v>0</v>
      </c>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OK</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IF(E10="","-",IF(AND(E10="○",BU19="OK"),"OK","不可"))</f>
        <v>OK</v>
      </c>
      <c r="BO3" s="493"/>
      <c r="BP3" s="493"/>
      <c r="BQ3" s="494" t="str">
        <f>IF(E10="","-",IF(AND(E10="○",AO4="OK"),"OK","不可"))</f>
        <v>OK</v>
      </c>
      <c r="BR3" s="494"/>
      <c r="BS3" s="494"/>
      <c r="BT3" s="495"/>
      <c r="BU3" s="495"/>
      <c r="BV3" s="496" t="str">
        <f>IF(E10="","-",IF(AND(E10="○",AO1="OK",AO2="OK",AO3="OK",D48=""),"OK","不可"))</f>
        <v>OK</v>
      </c>
      <c r="BW3" s="496"/>
      <c r="BX3" s="496"/>
      <c r="BY3" s="151"/>
      <c r="BZ3" s="151" t="str">
        <f>IF(AND(BN3="OK",BQ3="OK",BV3="OK"),"OK","")</f>
        <v>OK</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OK</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IF(E11="","-",IF(AND(E11="○",BU20="OK"),"OK","不可"))</f>
        <v>OK</v>
      </c>
      <c r="BO4" s="493"/>
      <c r="BP4" s="493"/>
      <c r="BQ4" s="494" t="str">
        <f>IF(E11="","-",IF(AND(E11="○",AO4="OK"),"OK","不可"))</f>
        <v>OK</v>
      </c>
      <c r="BR4" s="494"/>
      <c r="BS4" s="494"/>
      <c r="BT4" s="505" t="str">
        <f>IF(E11="","-",IF(AND(BL9="",BQ9="",BV9=""),"不可","OK"))</f>
        <v>OK</v>
      </c>
      <c r="BU4" s="505"/>
      <c r="BV4" s="496" t="str">
        <f>IF(E11="","-",IF(AND(E11="○",基本情報シート!$D$27&lt;&gt;""),"OK","不可"))</f>
        <v>OK</v>
      </c>
      <c r="BW4" s="496"/>
      <c r="BX4" s="496"/>
      <c r="BY4" s="152"/>
      <c r="BZ4" s="151" t="str">
        <f>IF(AND(BN4="OK",BQ4="OK",BT4="OK",BV4="OK"),"OK","不可")</f>
        <v>OK</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OK</v>
      </c>
      <c r="BR5" s="494"/>
      <c r="BS5" s="494"/>
      <c r="BT5" s="505" t="str">
        <f>IF(E12="","-",IF(BQ9="","不可","OK"))</f>
        <v>OK</v>
      </c>
      <c r="BU5" s="505"/>
      <c r="BV5" s="496" t="str">
        <f>IF(E12="","-",IF(AND(E12="○",基本情報シート!$D$26&lt;&gt;"",BM13="",BM14="",BM15=""),"OK","不可"))</f>
        <v>OK</v>
      </c>
      <c r="BW5" s="496"/>
      <c r="BX5" s="496"/>
      <c r="BY5" s="152"/>
      <c r="BZ5" s="152" t="str">
        <f>IF(BZ4="不可","不可",IF(AND(BQ5="OK",BT5="OK",BV5="OK"),"OK",""))</f>
        <v>OK</v>
      </c>
    </row>
    <row r="6" spans="1:80" ht="21" customHeight="1">
      <c r="B6" s="506" t="s">
        <v>213</v>
      </c>
      <c r="C6" s="506"/>
      <c r="D6" s="506"/>
      <c r="E6" s="506"/>
      <c r="F6" s="506"/>
      <c r="G6" s="506"/>
      <c r="H6" s="507" t="str">
        <f>基本情報シート!D20</f>
        <v>グループホーム東京</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CA6" s="174"/>
      <c r="CB6" s="174"/>
    </row>
    <row r="7" spans="1:80" ht="21.6" customHeight="1">
      <c r="B7" s="506" t="s">
        <v>214</v>
      </c>
      <c r="C7" s="506"/>
      <c r="D7" s="506"/>
      <c r="E7" s="506"/>
      <c r="F7" s="506"/>
      <c r="G7" s="506"/>
      <c r="H7" s="507">
        <f>基本情報シート!D19</f>
        <v>1234567890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基本情報シート!$D$22</f>
        <v>12：1（Ⅰ/Ⅲ/ⅩⅢ）</v>
      </c>
      <c r="BR7" s="517"/>
      <c r="BS7" s="517"/>
      <c r="BT7" s="517"/>
      <c r="BU7" s="517"/>
      <c r="BV7" s="517"/>
      <c r="BW7" s="517"/>
      <c r="BX7" s="186"/>
      <c r="CA7" s="175"/>
    </row>
    <row r="8" spans="1:80" ht="21" customHeight="1">
      <c r="B8" s="506" t="s">
        <v>228</v>
      </c>
      <c r="C8" s="506"/>
      <c r="D8" s="506"/>
      <c r="E8" s="506"/>
      <c r="F8" s="506"/>
      <c r="G8" s="506"/>
      <c r="H8" s="507" t="str">
        <f>基本情報シート!D29</f>
        <v>Aユニット</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COUNTIF(J37:J46,"4")-AS9-AS10</f>
        <v>3</v>
      </c>
      <c r="AT8" s="522"/>
      <c r="AU8" s="522"/>
      <c r="AV8" s="523"/>
      <c r="AW8" s="521">
        <f>COUNTIF(J37:J46,"5")-AW9-AW10</f>
        <v>3</v>
      </c>
      <c r="AX8" s="522"/>
      <c r="AY8" s="522"/>
      <c r="AZ8" s="523"/>
      <c r="BA8" s="521">
        <f>COUNTIF(J37:J46,"6")-BA9-BA10</f>
        <v>1</v>
      </c>
      <c r="BB8" s="522"/>
      <c r="BC8" s="522"/>
      <c r="BD8" s="523"/>
      <c r="BE8" s="524">
        <f>SUM(AG8:BD8)</f>
        <v>7</v>
      </c>
      <c r="BF8" s="525"/>
      <c r="BG8" s="526"/>
      <c r="BI8" s="516" t="s">
        <v>287</v>
      </c>
      <c r="BJ8" s="516"/>
      <c r="BK8" s="516"/>
      <c r="BL8" s="516"/>
      <c r="BM8" s="516"/>
      <c r="BN8" s="516"/>
      <c r="BO8" s="516"/>
      <c r="BP8" s="516"/>
      <c r="BQ8" s="527" t="s">
        <v>269</v>
      </c>
      <c r="BR8" s="527"/>
      <c r="BS8" s="527"/>
      <c r="BT8" s="527"/>
      <c r="BU8" s="527"/>
      <c r="BV8" s="527"/>
      <c r="BW8" s="527"/>
      <c r="BY8" s="156"/>
      <c r="CA8" s="175"/>
    </row>
    <row r="9" spans="1:80" ht="21" customHeight="1">
      <c r="B9" s="506" t="s">
        <v>229</v>
      </c>
      <c r="C9" s="506"/>
      <c r="D9" s="506"/>
      <c r="E9" s="545"/>
      <c r="F9" s="545"/>
      <c r="G9" s="545"/>
      <c r="H9" s="546">
        <v>8</v>
      </c>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v>
      </c>
      <c r="F10" s="534"/>
      <c r="G10" s="534"/>
      <c r="H10" s="72" t="s">
        <v>51</v>
      </c>
      <c r="I10" s="535">
        <v>0.4</v>
      </c>
      <c r="J10" s="536"/>
      <c r="K10" s="536"/>
      <c r="L10" s="536"/>
      <c r="N10" s="537" t="s">
        <v>290</v>
      </c>
      <c r="O10" s="538"/>
      <c r="P10" s="538"/>
      <c r="Q10" s="538"/>
      <c r="R10" s="538"/>
      <c r="S10" s="539"/>
      <c r="T10" s="540">
        <f>COUNTIFS(J37:J46,"&gt;=4",J37:J46,"&lt;=6",P37:P46,"&lt;&gt;"&amp;"○",S37:S46,"&lt;&gt;"&amp;"○")</f>
        <v>7</v>
      </c>
      <c r="U10" s="540"/>
      <c r="V10" s="541">
        <f>IF(H9&lt;=4,"",IF(T10/H9&gt;1,1,T10/H9))</f>
        <v>0.875</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1</v>
      </c>
      <c r="AX10" s="522"/>
      <c r="AY10" s="522"/>
      <c r="AZ10" s="523"/>
      <c r="BA10" s="521">
        <f>COUNTIFS(J37:J46,"6",P37:P46,"○")</f>
        <v>0</v>
      </c>
      <c r="BB10" s="522"/>
      <c r="BC10" s="522"/>
      <c r="BD10" s="523"/>
      <c r="BE10" s="524">
        <f>SUM(AG10:BD10)</f>
        <v>1</v>
      </c>
      <c r="BF10" s="525"/>
      <c r="BG10" s="526"/>
      <c r="BI10" s="516" t="s">
        <v>291</v>
      </c>
      <c r="BJ10" s="516"/>
      <c r="BK10" s="516"/>
      <c r="BL10" s="516"/>
      <c r="BM10" s="516"/>
      <c r="BN10" s="516"/>
      <c r="BO10" s="516"/>
      <c r="BP10" s="516"/>
      <c r="BQ10" s="516"/>
      <c r="BR10" s="527" t="s">
        <v>264</v>
      </c>
      <c r="BS10" s="527"/>
      <c r="BT10" s="527"/>
      <c r="BU10" s="527"/>
      <c r="BV10" s="527"/>
      <c r="BW10" s="527"/>
      <c r="CA10" s="175"/>
    </row>
    <row r="11" spans="1:80" ht="21" customHeight="1">
      <c r="B11" s="532"/>
      <c r="C11" s="532"/>
      <c r="D11" s="533"/>
      <c r="E11" s="551" t="s">
        <v>215</v>
      </c>
      <c r="F11" s="551"/>
      <c r="G11" s="551"/>
      <c r="H11" s="72" t="s">
        <v>52</v>
      </c>
      <c r="I11" s="536">
        <v>1</v>
      </c>
      <c r="J11" s="536"/>
      <c r="K11" s="536"/>
      <c r="L11" s="536"/>
      <c r="N11" s="537" t="s">
        <v>278</v>
      </c>
      <c r="O11" s="538"/>
      <c r="P11" s="538"/>
      <c r="Q11" s="538"/>
      <c r="R11" s="538"/>
      <c r="S11" s="539"/>
      <c r="T11" s="552" t="str">
        <f>IF(E11="","-",基本情報シート!$D$27)</f>
        <v>江戸花子</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560">
        <v>8</v>
      </c>
      <c r="BV11" s="560"/>
      <c r="BW11" s="560"/>
      <c r="BY11" s="176"/>
      <c r="BZ11" s="176"/>
      <c r="CA11" s="175"/>
    </row>
    <row r="12" spans="1:80" ht="21" customHeight="1">
      <c r="B12" s="532"/>
      <c r="C12" s="532"/>
      <c r="D12" s="533"/>
      <c r="E12" s="561" t="s">
        <v>215</v>
      </c>
      <c r="F12" s="561"/>
      <c r="G12" s="561"/>
      <c r="H12" s="72" t="s">
        <v>242</v>
      </c>
      <c r="I12" s="536" t="s">
        <v>275</v>
      </c>
      <c r="J12" s="536"/>
      <c r="K12" s="536"/>
      <c r="L12" s="536"/>
      <c r="N12" s="562" t="s">
        <v>261</v>
      </c>
      <c r="O12" s="563"/>
      <c r="P12" s="563"/>
      <c r="Q12" s="563"/>
      <c r="R12" s="563"/>
      <c r="S12" s="564"/>
      <c r="T12" s="552" t="str">
        <f>IF(E12="","-",基本情報シート!$D$26)</f>
        <v>江戸太郎</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3</v>
      </c>
      <c r="AT12" s="525"/>
      <c r="AU12" s="525"/>
      <c r="AV12" s="526"/>
      <c r="AW12" s="524">
        <f>AW8+AW10</f>
        <v>4</v>
      </c>
      <c r="AX12" s="525"/>
      <c r="AY12" s="525"/>
      <c r="AZ12" s="526"/>
      <c r="BA12" s="524">
        <f>BA8+BA10</f>
        <v>1</v>
      </c>
      <c r="BB12" s="525"/>
      <c r="BC12" s="525"/>
      <c r="BD12" s="526"/>
      <c r="BE12" s="524">
        <f>BE8+BE10</f>
        <v>8</v>
      </c>
      <c r="BF12" s="525"/>
      <c r="BG12" s="526"/>
      <c r="BH12" s="180"/>
      <c r="BI12" s="516" t="s">
        <v>292</v>
      </c>
      <c r="BJ12" s="516"/>
      <c r="BK12" s="516"/>
      <c r="BL12" s="516"/>
      <c r="BM12" s="516"/>
      <c r="BN12" s="516"/>
      <c r="BO12" s="516"/>
      <c r="BP12" s="516"/>
      <c r="BQ12" s="516"/>
      <c r="BR12" s="516"/>
      <c r="BS12" s="516"/>
      <c r="BT12" s="516"/>
      <c r="BU12" s="559">
        <f>IF(E12="","-",IF(BD29&gt;BA32,BA32,BD29))</f>
        <v>38.733333333333334</v>
      </c>
      <c r="BV12" s="559"/>
      <c r="BW12" s="559"/>
      <c r="BY12" s="174"/>
      <c r="BZ12" s="174"/>
    </row>
    <row r="13" spans="1:80" ht="21" customHeight="1">
      <c r="B13" s="156" t="s">
        <v>293</v>
      </c>
      <c r="D13" s="205"/>
      <c r="S13" s="205"/>
      <c r="T13" s="486" t="str">
        <f>IF(E11="","",IF(AND(E11="○",基本情報シート!$D$27=""),"「基本情報シート」の「専門研修受講者予定者」欄を入力してください",IF(E12="","",IF(AND(E12="○",基本情報シート!$D$26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IF(基本情報シート!$D$21="介護サービス包括型","○","")</f>
        <v>○</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f>IF((OR(C17="○",C18="○")),ROUNDDOWN(((BE8+BE10*0.9))/6,1)*BA32,"-")</f>
        <v>52</v>
      </c>
      <c r="AI17" s="602"/>
      <c r="AJ17" s="602"/>
      <c r="AK17" s="602"/>
      <c r="AL17" s="603"/>
      <c r="AM17" s="604">
        <f>IF(C19="○","-",IF(OR(C17="○",C18="○"),ROUNDDOWN((BE8+BE10*0.9)/6*40,1)+ROUNDDOWN((AO8+AO10*0.9)/9*40,1)+ROUNDDOWN((AS8-AS9+AS10*0.9)/6*40,1)+ROUNDDOWN(AS9/12*40,1)+ROUNDDOWN((AW8-AW9+AW10*0.9)/4*40,1)+ROUNDDOWN(AW9/8*40,1)+ROUNDDOWN((BA8-BA9+BA10*0.9)/2.5*40,1)+ROUNDDOWN(BA9/5*40,1)+ROUNDDOWN((BE8+BE10*0.9)/12*40,1),""))</f>
        <v>153.9</v>
      </c>
      <c r="AN17" s="605"/>
      <c r="AO17" s="605"/>
      <c r="AP17" s="605"/>
      <c r="AQ17" s="606"/>
      <c r="AR17" s="604">
        <f>IF(C19="○","-",IF(OR(C17="○",C18="○"),ROUNDDOWN(AM17+0.4*BA32,1),""))</f>
        <v>169.9</v>
      </c>
      <c r="AS17" s="605"/>
      <c r="AT17" s="605"/>
      <c r="AU17" s="605"/>
      <c r="AV17" s="606"/>
      <c r="AW17" s="618">
        <f>IF(E11="","-",IF(C19="○","-",IF(OR(C17="○",C18="○"),ROUNDDOWN(AM17+1*BA32,1),"")))</f>
        <v>193.9</v>
      </c>
      <c r="AX17" s="619"/>
      <c r="AY17" s="619"/>
      <c r="AZ17" s="619"/>
      <c r="BA17" s="620"/>
      <c r="BB17" s="623">
        <f>IF(C19="○","-",BD25)</f>
        <v>84</v>
      </c>
      <c r="BC17" s="624"/>
      <c r="BD17" s="624"/>
      <c r="BE17" s="624"/>
      <c r="BF17" s="624"/>
      <c r="BG17" s="625">
        <f>IF(C19="○","-",BD27)</f>
        <v>196</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OK</v>
      </c>
      <c r="BV17" s="493"/>
      <c r="BW17" s="493"/>
    </row>
    <row r="18" spans="2:78" ht="21" customHeight="1">
      <c r="B18" s="193"/>
      <c r="C18" s="552" t="str">
        <f>IF(基本情報シート!$D$21="外部サービス利用型","○","")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f>IF(C18="○","不要",IF(C17="○",ROUNDDOWN((AO8+AO10*0.9)/9*BA32,1)+ROUNDDOWN((AS8-AS9+AS10*0.9)/6*BA32,1)+ROUNDDOWN(AS9/12*BA32,1)+ROUNDDOWN((AW8-AW9+AW10*0.9)/4*BA32,1)+ROUNDDOWN(AW9/8*BA32,1)+ROUNDDOWN((BA8-BA$9+BA10*0.9)/2.5*BA32,1)+ROUNDDOWN(BA9/5*BA32,1),"-"))</f>
        <v>75</v>
      </c>
      <c r="AI18" s="613"/>
      <c r="AJ18" s="613"/>
      <c r="AK18" s="613"/>
      <c r="AL18" s="614"/>
      <c r="AM18" s="607"/>
      <c r="AN18" s="608"/>
      <c r="AO18" s="608"/>
      <c r="AP18" s="608"/>
      <c r="AQ18" s="609"/>
      <c r="AR18" s="607"/>
      <c r="AS18" s="608"/>
      <c r="AT18" s="608"/>
      <c r="AU18" s="608"/>
      <c r="AV18" s="609"/>
      <c r="AW18" s="621"/>
      <c r="AX18" s="608"/>
      <c r="AY18" s="608"/>
      <c r="AZ18" s="608"/>
      <c r="BA18" s="622"/>
      <c r="BB18" s="615">
        <f>IF(C19="○","-",BD26)</f>
        <v>112</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OK</v>
      </c>
      <c r="BV18" s="493"/>
      <c r="BW18" s="493"/>
    </row>
    <row r="19" spans="2:78" ht="21" customHeight="1">
      <c r="B19" s="193"/>
      <c r="C19" s="552" t="str">
        <f>IF(基本情報シート!$D$21="日中サービス支援型","○","")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OK</v>
      </c>
      <c r="BV19" s="493"/>
      <c r="BW19" s="493"/>
    </row>
    <row r="20" spans="2:78" ht="21" customHeight="1" thickBot="1">
      <c r="B20" s="197"/>
      <c r="C20" s="640" t="str">
        <f>IF(AND(C17="",C18="",C19=""),"基本情報シートのサービス類型を入力してください","")</f>
        <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OK</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WEEKDAY(V23,1)</f>
        <v>4</v>
      </c>
      <c r="W24" s="85">
        <f t="shared" ref="W24:AW24" si="0">WEEKDAY(W23,1)</f>
        <v>5</v>
      </c>
      <c r="X24" s="85">
        <f>WEEKDAY(X23,1)</f>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v>12</v>
      </c>
      <c r="W25" s="211">
        <v>12</v>
      </c>
      <c r="X25" s="211">
        <v>12</v>
      </c>
      <c r="Y25" s="211">
        <v>12</v>
      </c>
      <c r="Z25" s="211">
        <v>12</v>
      </c>
      <c r="AA25" s="211">
        <v>12</v>
      </c>
      <c r="AB25" s="258">
        <v>12</v>
      </c>
      <c r="AC25" s="219">
        <v>12</v>
      </c>
      <c r="AD25" s="211">
        <v>12</v>
      </c>
      <c r="AE25" s="211">
        <v>12</v>
      </c>
      <c r="AF25" s="211">
        <v>12</v>
      </c>
      <c r="AG25" s="211">
        <v>12</v>
      </c>
      <c r="AH25" s="211">
        <v>12</v>
      </c>
      <c r="AI25" s="210">
        <v>12</v>
      </c>
      <c r="AJ25" s="220">
        <v>12</v>
      </c>
      <c r="AK25" s="211">
        <v>12</v>
      </c>
      <c r="AL25" s="211">
        <v>12</v>
      </c>
      <c r="AM25" s="211">
        <v>12</v>
      </c>
      <c r="AN25" s="211">
        <v>12</v>
      </c>
      <c r="AO25" s="211">
        <v>12</v>
      </c>
      <c r="AP25" s="258">
        <v>12</v>
      </c>
      <c r="AQ25" s="219">
        <v>12</v>
      </c>
      <c r="AR25" s="211">
        <v>12</v>
      </c>
      <c r="AS25" s="211">
        <v>12</v>
      </c>
      <c r="AT25" s="211">
        <v>12</v>
      </c>
      <c r="AU25" s="211">
        <v>12</v>
      </c>
      <c r="AV25" s="211">
        <v>12</v>
      </c>
      <c r="AW25" s="210">
        <v>12</v>
      </c>
      <c r="AX25" s="220">
        <v>12</v>
      </c>
      <c r="AY25" s="211">
        <v>12</v>
      </c>
      <c r="AZ25" s="258"/>
      <c r="BA25" s="673">
        <f>SUM(V25:AZ25)</f>
        <v>360</v>
      </c>
      <c r="BB25" s="674"/>
      <c r="BC25" s="675"/>
      <c r="BD25" s="676">
        <f>BA25*(28/DAY(EOMONTH(AV6,0)))/4</f>
        <v>84</v>
      </c>
      <c r="BE25" s="677"/>
      <c r="BF25" s="678"/>
      <c r="BG25" s="679">
        <f>ROUNDDOWN(SUM(BD25:BF25)/BA32,1)</f>
        <v>2.1</v>
      </c>
      <c r="BH25" s="680"/>
      <c r="BI25" s="681"/>
      <c r="BJ25" s="682">
        <f>ROUNDDOWN(SUM(BD25:BF25)/40,1)</f>
        <v>2.1</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v>16</v>
      </c>
      <c r="W26" s="260">
        <v>16</v>
      </c>
      <c r="X26" s="260">
        <v>16</v>
      </c>
      <c r="Y26" s="260">
        <v>16</v>
      </c>
      <c r="Z26" s="260">
        <v>16</v>
      </c>
      <c r="AA26" s="260">
        <v>16</v>
      </c>
      <c r="AB26" s="261">
        <v>16</v>
      </c>
      <c r="AC26" s="259">
        <v>16</v>
      </c>
      <c r="AD26" s="260">
        <v>16</v>
      </c>
      <c r="AE26" s="260">
        <v>16</v>
      </c>
      <c r="AF26" s="260">
        <v>16</v>
      </c>
      <c r="AG26" s="260">
        <v>16</v>
      </c>
      <c r="AH26" s="260">
        <v>16</v>
      </c>
      <c r="AI26" s="262">
        <v>16</v>
      </c>
      <c r="AJ26" s="263">
        <v>16</v>
      </c>
      <c r="AK26" s="260">
        <v>16</v>
      </c>
      <c r="AL26" s="260">
        <v>16</v>
      </c>
      <c r="AM26" s="260">
        <v>16</v>
      </c>
      <c r="AN26" s="260">
        <v>16</v>
      </c>
      <c r="AO26" s="260">
        <v>16</v>
      </c>
      <c r="AP26" s="261">
        <v>16</v>
      </c>
      <c r="AQ26" s="259">
        <v>16</v>
      </c>
      <c r="AR26" s="260">
        <v>16</v>
      </c>
      <c r="AS26" s="260">
        <v>16</v>
      </c>
      <c r="AT26" s="260">
        <v>16</v>
      </c>
      <c r="AU26" s="260">
        <v>16</v>
      </c>
      <c r="AV26" s="260">
        <v>16</v>
      </c>
      <c r="AW26" s="262">
        <v>16</v>
      </c>
      <c r="AX26" s="263">
        <v>16</v>
      </c>
      <c r="AY26" s="260">
        <v>16</v>
      </c>
      <c r="AZ26" s="261"/>
      <c r="BA26" s="694">
        <f t="shared" ref="BA26" si="1">SUM(V26:AZ26)</f>
        <v>480</v>
      </c>
      <c r="BB26" s="695"/>
      <c r="BC26" s="696"/>
      <c r="BD26" s="697">
        <f>BA26*(28/DAY(EOMONTH(AV6,0)))/4</f>
        <v>112</v>
      </c>
      <c r="BE26" s="698"/>
      <c r="BF26" s="699"/>
      <c r="BG26" s="700">
        <f>ROUNDDOWN(SUM(BD26:BF26)/BA32,1)</f>
        <v>2.8</v>
      </c>
      <c r="BH26" s="701"/>
      <c r="BI26" s="702"/>
      <c r="BJ26" s="703">
        <f>ROUNDDOWN(SUM(BD26:BF26)/40,1)</f>
        <v>2.8</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Y27" si="2">SUM(V25:V26)</f>
        <v>28</v>
      </c>
      <c r="W27" s="207">
        <f t="shared" si="2"/>
        <v>28</v>
      </c>
      <c r="X27" s="207">
        <f t="shared" si="2"/>
        <v>28</v>
      </c>
      <c r="Y27" s="207">
        <f t="shared" si="2"/>
        <v>28</v>
      </c>
      <c r="Z27" s="207">
        <f t="shared" si="2"/>
        <v>28</v>
      </c>
      <c r="AA27" s="207">
        <f t="shared" si="2"/>
        <v>28</v>
      </c>
      <c r="AB27" s="264">
        <f t="shared" si="2"/>
        <v>28</v>
      </c>
      <c r="AC27" s="206">
        <f t="shared" si="2"/>
        <v>28</v>
      </c>
      <c r="AD27" s="207">
        <f t="shared" si="2"/>
        <v>28</v>
      </c>
      <c r="AE27" s="207">
        <f t="shared" si="2"/>
        <v>28</v>
      </c>
      <c r="AF27" s="207">
        <f t="shared" si="2"/>
        <v>28</v>
      </c>
      <c r="AG27" s="207">
        <f t="shared" si="2"/>
        <v>28</v>
      </c>
      <c r="AH27" s="207">
        <f t="shared" si="2"/>
        <v>28</v>
      </c>
      <c r="AI27" s="208">
        <f t="shared" si="2"/>
        <v>28</v>
      </c>
      <c r="AJ27" s="207">
        <f t="shared" si="2"/>
        <v>28</v>
      </c>
      <c r="AK27" s="207">
        <f t="shared" si="2"/>
        <v>28</v>
      </c>
      <c r="AL27" s="207">
        <f t="shared" si="2"/>
        <v>28</v>
      </c>
      <c r="AM27" s="207">
        <f t="shared" si="2"/>
        <v>28</v>
      </c>
      <c r="AN27" s="207">
        <f t="shared" si="2"/>
        <v>28</v>
      </c>
      <c r="AO27" s="207">
        <f t="shared" si="2"/>
        <v>28</v>
      </c>
      <c r="AP27" s="264">
        <f t="shared" si="2"/>
        <v>28</v>
      </c>
      <c r="AQ27" s="206">
        <f t="shared" si="2"/>
        <v>28</v>
      </c>
      <c r="AR27" s="207">
        <f t="shared" si="2"/>
        <v>28</v>
      </c>
      <c r="AS27" s="207">
        <f t="shared" si="2"/>
        <v>28</v>
      </c>
      <c r="AT27" s="207">
        <f t="shared" si="2"/>
        <v>28</v>
      </c>
      <c r="AU27" s="207">
        <f t="shared" si="2"/>
        <v>28</v>
      </c>
      <c r="AV27" s="207">
        <f t="shared" si="2"/>
        <v>28</v>
      </c>
      <c r="AW27" s="209">
        <f t="shared" si="2"/>
        <v>28</v>
      </c>
      <c r="AX27" s="207">
        <f t="shared" si="2"/>
        <v>28</v>
      </c>
      <c r="AY27" s="265">
        <f t="shared" si="2"/>
        <v>28</v>
      </c>
      <c r="AZ27" s="264">
        <f>SUM(AZ25:AZ26)</f>
        <v>0</v>
      </c>
      <c r="BA27" s="712">
        <f>SUM(BA25:BC26)</f>
        <v>840</v>
      </c>
      <c r="BB27" s="713"/>
      <c r="BC27" s="713"/>
      <c r="BD27" s="714">
        <f>SUM(BD25:BF26)</f>
        <v>196</v>
      </c>
      <c r="BE27" s="714"/>
      <c r="BF27" s="714"/>
      <c r="BG27" s="715">
        <f>SUM(BG25:BI26)</f>
        <v>4.9000000000000004</v>
      </c>
      <c r="BH27" s="715"/>
      <c r="BI27" s="715"/>
      <c r="BJ27" s="716">
        <f>SUM(BJ25:BL26)</f>
        <v>4.9000000000000004</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v>1.1000000000000001</v>
      </c>
      <c r="W28" s="267">
        <v>1.1000000000000001</v>
      </c>
      <c r="X28" s="267">
        <v>1.1000000000000001</v>
      </c>
      <c r="Y28" s="267">
        <v>1.1000000000000001</v>
      </c>
      <c r="Z28" s="267">
        <v>1.1000000000000001</v>
      </c>
      <c r="AA28" s="267">
        <v>1.1000000000000001</v>
      </c>
      <c r="AB28" s="268">
        <v>1.1000000000000001</v>
      </c>
      <c r="AC28" s="269">
        <v>1.1000000000000001</v>
      </c>
      <c r="AD28" s="267">
        <v>1.1000000000000001</v>
      </c>
      <c r="AE28" s="267">
        <v>1.1000000000000001</v>
      </c>
      <c r="AF28" s="267">
        <v>1.1000000000000001</v>
      </c>
      <c r="AG28" s="267">
        <v>1.1000000000000001</v>
      </c>
      <c r="AH28" s="267">
        <v>1.1000000000000001</v>
      </c>
      <c r="AI28" s="270">
        <v>1.1000000000000001</v>
      </c>
      <c r="AJ28" s="266">
        <v>1.1000000000000001</v>
      </c>
      <c r="AK28" s="267">
        <v>1.1000000000000001</v>
      </c>
      <c r="AL28" s="267">
        <v>1.1000000000000001</v>
      </c>
      <c r="AM28" s="267">
        <v>1.1000000000000001</v>
      </c>
      <c r="AN28" s="267">
        <v>1.1000000000000001</v>
      </c>
      <c r="AO28" s="267">
        <v>1.1000000000000001</v>
      </c>
      <c r="AP28" s="268">
        <v>1.1000000000000001</v>
      </c>
      <c r="AQ28" s="269">
        <v>1.1000000000000001</v>
      </c>
      <c r="AR28" s="267">
        <v>1.1000000000000001</v>
      </c>
      <c r="AS28" s="267">
        <v>1.1000000000000001</v>
      </c>
      <c r="AT28" s="267">
        <v>1.1000000000000001</v>
      </c>
      <c r="AU28" s="267">
        <v>1.1000000000000001</v>
      </c>
      <c r="AV28" s="267">
        <v>1.1000000000000001</v>
      </c>
      <c r="AW28" s="270">
        <v>1.1000000000000001</v>
      </c>
      <c r="AX28" s="266">
        <v>1.1000000000000001</v>
      </c>
      <c r="AY28" s="267">
        <v>1.1000000000000001</v>
      </c>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v>8</v>
      </c>
      <c r="W29" s="272">
        <v>6</v>
      </c>
      <c r="X29" s="272">
        <v>8</v>
      </c>
      <c r="Y29" s="272">
        <v>8</v>
      </c>
      <c r="Z29" s="272">
        <v>0</v>
      </c>
      <c r="AA29" s="272">
        <v>0</v>
      </c>
      <c r="AB29" s="273">
        <v>8</v>
      </c>
      <c r="AC29" s="274">
        <v>8</v>
      </c>
      <c r="AD29" s="272">
        <v>6</v>
      </c>
      <c r="AE29" s="272">
        <v>8</v>
      </c>
      <c r="AF29" s="272">
        <v>8</v>
      </c>
      <c r="AG29" s="272">
        <v>0</v>
      </c>
      <c r="AH29" s="272">
        <v>0</v>
      </c>
      <c r="AI29" s="275">
        <v>8</v>
      </c>
      <c r="AJ29" s="276">
        <v>8</v>
      </c>
      <c r="AK29" s="272">
        <v>6</v>
      </c>
      <c r="AL29" s="272">
        <v>8</v>
      </c>
      <c r="AM29" s="272">
        <v>8</v>
      </c>
      <c r="AN29" s="272">
        <v>0</v>
      </c>
      <c r="AO29" s="272">
        <v>0</v>
      </c>
      <c r="AP29" s="273">
        <v>8</v>
      </c>
      <c r="AQ29" s="274">
        <v>8</v>
      </c>
      <c r="AR29" s="272">
        <v>6</v>
      </c>
      <c r="AS29" s="272">
        <v>8</v>
      </c>
      <c r="AT29" s="272">
        <v>8</v>
      </c>
      <c r="AU29" s="272">
        <v>0</v>
      </c>
      <c r="AV29" s="272">
        <v>0</v>
      </c>
      <c r="AW29" s="275">
        <v>8</v>
      </c>
      <c r="AX29" s="276">
        <v>8</v>
      </c>
      <c r="AY29" s="272">
        <v>6</v>
      </c>
      <c r="AZ29" s="277"/>
      <c r="BA29" s="694">
        <f>SUM(V29:AZ29)</f>
        <v>166</v>
      </c>
      <c r="BB29" s="695"/>
      <c r="BC29" s="696"/>
      <c r="BD29" s="697">
        <f>BA29*(28/DAY(EOMONTH(AV6,0)))/4</f>
        <v>38.733333333333334</v>
      </c>
      <c r="BE29" s="698"/>
      <c r="BF29" s="699"/>
      <c r="BG29" s="700">
        <f>ROUNDDOWN(SUM(BD29:BF29)/BA32,1)</f>
        <v>0.9</v>
      </c>
      <c r="BH29" s="701"/>
      <c r="BI29" s="702"/>
      <c r="BJ29" s="703">
        <f>ROUNDDOWN(SUM(BD29:BF29)/40,1)</f>
        <v>0.9</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v>
      </c>
      <c r="W30" s="279" t="str">
        <f>IF(OR(AND((W28&gt;=1),COUNTIF(W37:W46,"☆")&gt;=1,BU17="OK",BU19="OK",AO4="OK"),AND((W28=0),COUNTIF(W37:W46,"△")&gt;=1,BU17="OK",BU19="OK",AO4="OK")),"○","")</f>
        <v>○</v>
      </c>
      <c r="X30" s="279" t="str">
        <f>IF(OR(AND((X28&gt;=1),COUNTIF(X37:X46,"☆")&gt;=1,BU17="OK",BU19="OK",AO4="OK"),AND((X28=0),COUNTIF(X37:X46,"△")&gt;=1,BU17="OK",BU19="OK",AO4="OK")),"○","")</f>
        <v>○</v>
      </c>
      <c r="Y30" s="279" t="str">
        <f>IF(OR(AND((Y28&gt;=1),COUNTIF(Y37:Y46,"☆")&gt;=1,BU17="OK",BU19="OK",AO4="OK"),AND((Y28=0),COUNTIF(Y37:Y46,"△")&gt;=1,BU17="OK",BU19="OK",AO4="OK")),"○","")</f>
        <v>○</v>
      </c>
      <c r="Z30" s="279" t="str">
        <f>IF(OR(AND((Z28&gt;=1),COUNTIF(Z37:Z46,"☆")&gt;=1,BU17="OK",BU19="OK",AO4="OK"),AND((Z28=0),COUNTIF(Z37:Z46,"△")&gt;=1,BU17="OK",BU19="OK",AO4="OK")),"○","")</f>
        <v/>
      </c>
      <c r="AA30" s="279" t="str">
        <f>IF(OR(AND((AA28&gt;=1),COUNTIF(AA37:AA46,"☆")&gt;=1,BU17="OK",BU19="OK",AO4="OK"),AND((AA28=0),COUNTIF(AA37:AA46,"△")&gt;=1,BU17="OK",BU19="OK",AO4="OK")),"○","")</f>
        <v>○</v>
      </c>
      <c r="AB30" s="280" t="str">
        <f>IF(OR(AND((AB28&gt;=1),COUNTIF(AB37:AB46,"☆")&gt;=1,BU17="OK",BU19="OK",AO4="OK"),AND((AB28=0),COUNTIF(AB37:AB46,"△")&gt;=1,BU17="OK",BU19="OK",AO4="OK")),"○","")</f>
        <v>○</v>
      </c>
      <c r="AC30" s="281" t="str">
        <f>IF(OR(AND((AC28&gt;=1),COUNTIF(AC37:AC46,"☆")&gt;=1,BU17="OK",BU19="OK",AO4="OK"),AND((AC28=0),COUNTIF(AC37:AC46,"△")&gt;=1,BU17="OK",BU19="OK",AO4="OK")),"○","")</f>
        <v>○</v>
      </c>
      <c r="AD30" s="279" t="str">
        <f>IF(OR(AND((AD28&gt;=1),COUNTIF(AD37:AD46,"☆")&gt;=1,BU17="OK",BU19="OK",AO4="OK"),AND((AD28=0),COUNTIF(AD37:AD46,"△")&gt;=1,BU17="OK",BU19="OK",AO4="OK")),"○","")</f>
        <v>○</v>
      </c>
      <c r="AE30" s="279" t="str">
        <f>IF(OR(AND((AE28&gt;=1),COUNTIF(AE37:AE46,"☆")&gt;=1,BU17="OK",BU19="OK",AO4="OK"),AND((AE28=0),COUNTIF(AE37:AE46,"△")&gt;=1,BU17="OK",BU19="OK",AO4="OK")),"○","")</f>
        <v>○</v>
      </c>
      <c r="AF30" s="279" t="str">
        <f>IF(OR(AND((AF28&gt;=1),COUNTIF(AF37:AF46,"☆")&gt;=1,BU17="OK",BU19="OK",AO4="OK"),AND((AF28=0),COUNTIF(AF37:AF46,"△")&gt;=1,BU17="OK",BU19="OK",AO4="OK")),"○","")</f>
        <v>○</v>
      </c>
      <c r="AG30" s="279" t="str">
        <f>IF(OR(AND((AG28&gt;=1),COUNTIF(AG37:AG46,"☆")&gt;=1,BU17="OK",BU19="OK",AO4="OK"),AND((AG28=0),COUNTIF(AG37:AG46,"△")&gt;=1,BU17="OK",BU19="OK",AO4="OK")),"○","")</f>
        <v/>
      </c>
      <c r="AH30" s="279" t="str">
        <f>IF(OR(AND((AH28&gt;=1),COUNTIF(AH37:AH46,"☆")&gt;=1,BU17="OK",BU19="OK",AO4="OK"),AND((AH28=0),COUNTIF(AH37:AH46,"△")&gt;=1,BU17="OK",BU19="OK",AO4="OK")),"○","")</f>
        <v>○</v>
      </c>
      <c r="AI30" s="282" t="str">
        <f>IF(OR(AND((AI28&gt;=1),COUNTIF(AI37:AI46,"☆")&gt;=1,BU17="OK",BU19="OK",AO4="OK"),AND((AI28=0),COUNTIF(AI37:AI46,"△")&gt;=1,BU17="OK",BU19="OK",AO4="OK")),"○","")</f>
        <v>○</v>
      </c>
      <c r="AJ30" s="278" t="str">
        <f>IF(OR(AND((AJ28&gt;=1),COUNTIF(AJ37:AJ46,"☆")&gt;=1,BU17="OK",BU19="OK",AO4="OK"),AND((AJ28=0),COUNTIF(AJ37:AJ46,"△")&gt;=1,BU17="OK",BU19="OK",AO4="OK")),"○","")</f>
        <v>○</v>
      </c>
      <c r="AK30" s="279" t="str">
        <f>IF(OR(AND((AK28&gt;=1),COUNTIF(AK37:AK46,"☆")&gt;=1,BU17="OK",BU19="OK",AO4="OK"),AND((AK28=0),COUNTIF(AK37:AK46,"△")&gt;=1,BU17="OK",BU19="OK",AO4="OK")),"○","")</f>
        <v>○</v>
      </c>
      <c r="AL30" s="279" t="str">
        <f>IF(OR(AND((AL28&gt;=1),COUNTIF(AL37:AL46,"☆")&gt;=1,BU17="OK",BU19="OK",AO4="OK"),AND((AL28=0),COUNTIF(AL37:AL46,"△")&gt;=1,BU17="OK",BU19="OK",AO4="OK")),"○","")</f>
        <v>○</v>
      </c>
      <c r="AM30" s="279" t="str">
        <f>IF(OR(AND((AM28&gt;=1),COUNTIF(AM37:AM46,"☆")&gt;=1,BU17="OK",BU19="OK",AO4="OK"),AND((AM28=0),COUNTIF(AM37:AM46,"△")&gt;=1,BU17="OK",BU19="OK",AO4="OK")),"○","")</f>
        <v>○</v>
      </c>
      <c r="AN30" s="279" t="str">
        <f>IF(OR(AND((AN28&gt;=1),COUNTIF(AN37:AN46,"☆")&gt;=1,BU17="OK",BU19="OK",AO4="OK"),AND((AN28=0),COUNTIF(AN37:AN46,"△")&gt;=1,BU17="OK",BU19="OK",AO4="OK")),"○","")</f>
        <v/>
      </c>
      <c r="AO30" s="279" t="str">
        <f>IF(OR(AND((AO28&gt;=1),COUNTIF(AO37:AO46,"☆")&gt;=1,BU17="OK",BU19="OK",AO4="OK"),AND((AO28=0),COUNTIF(AO37:AO46,"△")&gt;=1,BU17="OK",BU19="OK",AO4="OK")),"○","")</f>
        <v>○</v>
      </c>
      <c r="AP30" s="280" t="str">
        <f>IF(OR(AND((AP28&gt;=1),COUNTIF(AP37:AP46,"☆")&gt;=1,BU17="OK",BU19="OK",AO4="OK"),AND((AP28=0),COUNTIF(AP37:AP46,"△")&gt;=1,BU17="OK",BU19="OK",AO4="OK")),"○","")</f>
        <v>○</v>
      </c>
      <c r="AQ30" s="281" t="str">
        <f>IF(OR(AND((AQ28&gt;=1),COUNTIF(AQ37:AQ46,"☆")&gt;=1,BU17="OK",BU19="OK",AO4="OK"),AND((AQ28=0),COUNTIF(AQ37:AQ46,"△")&gt;=1,BU17="OK",BU19="OK",AO4="OK")),"○","")</f>
        <v>○</v>
      </c>
      <c r="AR30" s="279" t="str">
        <f>IF(OR(AND((AR28&gt;=1),COUNTIF(AR37:AR46,"☆")&gt;=1,BU17="OK",BU19="OK",AO4="OK"),AND((AR28=0),COUNTIF(AR37:AR46,"△")&gt;=1,BU17="OK",BU19="OK",AO4="OK")),"○","")</f>
        <v>○</v>
      </c>
      <c r="AS30" s="279" t="str">
        <f>IF(OR(AND((AS28&gt;=1),COUNTIF(AS37:AS46,"☆")&gt;=1,BU17="OK",BU19="OK",AO4="OK"),AND((AS28=0),COUNTIF(AS37:AS46,"△")&gt;=1,BU17="OK",BU19="OK",AO4="OK")),"○","")</f>
        <v>○</v>
      </c>
      <c r="AT30" s="279" t="str">
        <f>IF(OR(AND((AT28&gt;=1),COUNTIF(AT37:AT46,"☆")&gt;=1,BU17="OK",BU19="OK",AO4="OK"),AND((AT28=0),COUNTIF(AT37:AT46,"△")&gt;=1,BU17="OK",BU19="OK",AO4="OK")),"○","")</f>
        <v>○</v>
      </c>
      <c r="AU30" s="279" t="str">
        <f>IF(OR(AND((AU28&gt;=1),COUNTIF(AU37:AU46,"☆")&gt;=1,BU17="OK",BU19="OK",AO4="OK"),AND((AU28=0),COUNTIF(AU37:AU46,"△")&gt;=1,BU17="OK",BU19="OK",AO4="OK")),"○","")</f>
        <v/>
      </c>
      <c r="AV30" s="279" t="str">
        <f>IF(OR(AND((AV28&gt;=1),COUNTIF(AV37:AV46,"☆")&gt;=1,BU17="OK",BU19="OK",AO4="OK"),AND((AV28=0),COUNTIF(AV37:AV46,"△")&gt;=1,BU17="OK",BU19="OK",AO4="OK")),"○","")</f>
        <v>○</v>
      </c>
      <c r="AW30" s="282" t="str">
        <f>IF(OR(AND((AW28&gt;=1),COUNTIF(AW37:AW46,"☆")&gt;=1,BU17="OK",BU19="OK",AO4="OK"),AND((AW28=0),COUNTIF(AW37:AW46,"△")&gt;=1,BU17="OK",BU19="OK",AO4="OK")),"○","")</f>
        <v>○</v>
      </c>
      <c r="AX30" s="278" t="str">
        <f>IF(OR(AND((AX28&gt;=1),COUNTIF(AX37:AX46,"☆")&gt;=1,BU17="OK",BU19="OK",AO4="OK"),AND((AX28=0),COUNTIF(AX37:AX46,"△")&gt;=1,BU17="OK",BU19="OK",AO4="OK")),"○","")</f>
        <v>○</v>
      </c>
      <c r="AY30" s="279" t="str">
        <f>IF(OR(AND((AY28&gt;=1),COUNTIF(AY37:AY46,"☆")&gt;=1,BU17="OK",BU19="OK",AO4="OK"),AND((AY28=0),COUNTIF(AY37:AY46,"△")&gt;=1,BU17="OK",BU19="OK",AO4="OK")),"○","")</f>
        <v>○</v>
      </c>
      <c r="AZ30" s="280" t="str">
        <f>IF(OR(AND((AZ28&gt;=1),COUNTIF(AZ37:AZ46,"☆")&gt;=1,BU17="OK",BU19="OK",AO4="OK"),AND((AZ28=0),COUNTIF(AZ37:AZ46,"△")&gt;=1,BU17="OK",BU19="OK",AO4="OK")),"○","")</f>
        <v/>
      </c>
      <c r="BA30" s="685" t="s">
        <v>30</v>
      </c>
      <c r="BB30" s="686"/>
      <c r="BC30" s="729"/>
      <c r="BD30" s="730">
        <f>IF(AND(BU17="OK",BU18="OK",BU19="OK",AO4="OK"),COUNTIF(V30:AZ30,"○"),0)</f>
        <v>26</v>
      </c>
      <c r="BE30" s="730"/>
      <c r="BF30" s="730"/>
      <c r="BG30" s="730"/>
      <c r="BH30" s="730"/>
      <c r="BI30" s="730"/>
      <c r="BJ30" s="730"/>
      <c r="BK30" s="730"/>
      <c r="BL30" s="731"/>
      <c r="BM30" s="732">
        <f>BD30*12</f>
        <v>312</v>
      </c>
      <c r="BN30" s="733"/>
      <c r="BO30" s="733"/>
      <c r="BP30" s="734"/>
      <c r="BQ30" s="735">
        <v>312</v>
      </c>
      <c r="BR30" s="736"/>
      <c r="BS30" s="736"/>
      <c r="BT30" s="736"/>
      <c r="BU30" s="736"/>
      <c r="BV30" s="737"/>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v>
      </c>
      <c r="W31" s="284" t="str">
        <f>IF(AND((W28&gt;1),COUNTIF(W37:W46,"☆")&gt;=1,BU17="OK",BU18="OK",BU20="OK",AO4="OK"),"○","")</f>
        <v>○</v>
      </c>
      <c r="X31" s="284" t="str">
        <f>IF(AND((X28&gt;1),COUNTIF(X37:X46,"☆")&gt;=1,BU17="OK",BU18="OK",BU20="OK",AO4="OK"),"○","")</f>
        <v>○</v>
      </c>
      <c r="Y31" s="284" t="str">
        <f>IF(AND((Y28&gt;1),COUNTIF(Y37:Y46,"☆")&gt;=1,BU17="OK",BU18="OK",BU20="OK",AO4="OK"),"○","")</f>
        <v>○</v>
      </c>
      <c r="Z31" s="284" t="str">
        <f>IF(AND((Z28&gt;1),COUNTIF(Z37:Z46,"☆")&gt;=1,BU17="OK",BU18="OK",BU20="OK",AO4="OK"),"○","")</f>
        <v/>
      </c>
      <c r="AA31" s="284" t="str">
        <f>IF(AND((AA28&gt;1),COUNTIF(AA37:AA46,"☆")&gt;=1,BU17="OK",BU18="OK",BU20="OK",AO4="OK"),"○","")</f>
        <v>○</v>
      </c>
      <c r="AB31" s="285" t="str">
        <f>IF(AND((AB28&gt;1),COUNTIF(AB37:AB46,"☆")&gt;=1,BU17="OK",BU18="OK",BU20="OK",AO4="OK"),"○","")</f>
        <v>○</v>
      </c>
      <c r="AC31" s="286" t="str">
        <f>IF(AND((AC28&gt;1),COUNTIF(AC37:AC46,"☆")&gt;=1,BU17="OK",BU18="OK",BU20="OK",AO4="OK"),"○","")</f>
        <v>○</v>
      </c>
      <c r="AD31" s="284" t="str">
        <f>IF(AND((AD28&gt;1),COUNTIF(AD37:AD46,"☆")&gt;=1,BU17="OK",BU18="OK",BU20="OK",AO4="OK"),"○","")</f>
        <v>○</v>
      </c>
      <c r="AE31" s="284" t="str">
        <f>IF(AND((AE28&gt;1),COUNTIF(AE37:AE46,"☆")&gt;=1,BU17="OK",BU18="OK",BU20="OK",AO4="OK"),"○","")</f>
        <v>○</v>
      </c>
      <c r="AF31" s="284" t="str">
        <f>IF(AND((AF28&gt;1),COUNTIF(AF37:AF46,"☆")&gt;=1,BU17="OK",BU18="OK",BU20="OK",AO4="OK"),"○","")</f>
        <v>○</v>
      </c>
      <c r="AG31" s="284" t="str">
        <f>IF(AND((AG28&gt;1),COUNTIF(AG37:AG46,"☆")&gt;=1,BU17="OK",BU18="OK",BU20="OK",AO4="OK"),"○","")</f>
        <v/>
      </c>
      <c r="AH31" s="284" t="str">
        <f>IF(AND((AH28&gt;1),COUNTIF(AH37:AH46,"☆")&gt;=1,BU17="OK",BU18="OK",BU20="OK",AO4="OK"),"○","")</f>
        <v>○</v>
      </c>
      <c r="AI31" s="287" t="str">
        <f>IF(AND((AI28&gt;1),COUNTIF(AI37:AI46,"☆")&gt;=1,BU17="OK",BU18="OK",BU20="OK",AO4="OK"),"○","")</f>
        <v>○</v>
      </c>
      <c r="AJ31" s="283" t="str">
        <f>IF(AND((AJ28&gt;1),COUNTIF(AJ37:AJ46,"☆")&gt;=1,BU17="OK",BU18="OK",BU20="OK",AO4="OK"),"○","")</f>
        <v>○</v>
      </c>
      <c r="AK31" s="284" t="str">
        <f>IF(AND((AK28&gt;1),COUNTIF(AK37:AK46,"☆")&gt;=1,BU17="OK",BU18="OK",BU20="OK",AO4="OK"),"○","")</f>
        <v>○</v>
      </c>
      <c r="AL31" s="284" t="str">
        <f>IF(AND((AL28&gt;1),COUNTIF(AL37:AL46,"☆")&gt;=1,BU17="OK",BU18="OK",BU20="OK",AO4="OK"),"○","")</f>
        <v>○</v>
      </c>
      <c r="AM31" s="284" t="str">
        <f>IF(AND((AM28&gt;1),COUNTIF(AM37:AM46,"☆")&gt;=1,BU17="OK",BU18="OK",BU20="OK",AO4="OK"),"○","")</f>
        <v>○</v>
      </c>
      <c r="AN31" s="284" t="str">
        <f>IF(AND((AN28&gt;1),COUNTIF(AN37:AN46,"☆")&gt;=1,BU17="OK",BU18="OK",BU20="OK",AO4="OK"),"○","")</f>
        <v/>
      </c>
      <c r="AO31" s="284" t="str">
        <f>IF(AND((AO28&gt;1),COUNTIF(AO37:AO46,"☆")&gt;=1,BU17="OK",BU18="OK",BU20="OK",AO4="OK"),"○","")</f>
        <v>○</v>
      </c>
      <c r="AP31" s="285" t="str">
        <f>IF(AND((AP28&gt;1),COUNTIF(AP37:AP46,"☆")&gt;=1,BU17="OK",BU18="OK",BU20="OK",AO4="OK"),"○","")</f>
        <v>○</v>
      </c>
      <c r="AQ31" s="286" t="str">
        <f>IF(AND((AQ28&gt;1),COUNTIF(AQ37:AQ46,"☆")&gt;=1,BU17="OK",BU18="OK",BU20="OK",AO4="OK"),"○","")</f>
        <v>○</v>
      </c>
      <c r="AR31" s="284" t="str">
        <f>IF(AND((AR28&gt;1),COUNTIF(AR37:AR46,"☆")&gt;=1,BU17="OK",BU18="OK",BU20="OK",AO4="OK"),"○","")</f>
        <v>○</v>
      </c>
      <c r="AS31" s="284" t="str">
        <f>IF(AND((AS28&gt;1),COUNTIF(AS37:AS46,"☆")&gt;=1,BU17="OK",BU18="OK",BU20="OK",AO4="OK"),"○","")</f>
        <v>○</v>
      </c>
      <c r="AT31" s="284" t="str">
        <f>IF(AND((AT28&gt;1),COUNTIF(AT37:AT46,"☆")&gt;=1,BU17="OK",BU18="OK",BU20="OK",AO4="OK"),"○","")</f>
        <v>○</v>
      </c>
      <c r="AU31" s="284" t="str">
        <f>IF(AND((AU28&gt;1),COUNTIF(AU37:AU46,"☆")&gt;=1,BU17="OK",BU18="OK",BU20="OK",AO4="OK"),"○","")</f>
        <v/>
      </c>
      <c r="AV31" s="284" t="str">
        <f>IF(AND((AV28&gt;1),COUNTIF(AV37:AV46,"☆")&gt;=1,BU17="OK",BU18="OK",BU20="OK",AO4="OK"),"○","")</f>
        <v>○</v>
      </c>
      <c r="AW31" s="287" t="str">
        <f>IF(AND((AW28&gt;1),COUNTIF(AW37:AW46,"☆")&gt;=1,BU17="OK",BU18="OK",BU20="OK",AO4="OK"),"○","")</f>
        <v>○</v>
      </c>
      <c r="AX31" s="283" t="str">
        <f>IF(AND((AX28&gt;1),COUNTIF(AX37:AX46,"☆")&gt;=1,BU17="OK",BU18="OK",BU20="OK",AO4="OK"),"○","")</f>
        <v>○</v>
      </c>
      <c r="AY31" s="284" t="str">
        <f>IF(AND((AY28&gt;1),COUNTIF(AY37:AY46,"☆")&gt;=1,BU17="OK",BU18="OK",BU20="OK",AO4="OK"),"○","")</f>
        <v>○</v>
      </c>
      <c r="AZ31" s="285" t="str">
        <f>IF(AND((AZ28&gt;1),COUNTIF(AZ37:AZ46,"☆")&gt;=1,BU17="OK",BU18="OK",BU20="OK",AO4="OK"),"○","")</f>
        <v/>
      </c>
      <c r="BA31" s="691" t="s">
        <v>30</v>
      </c>
      <c r="BB31" s="692"/>
      <c r="BC31" s="748"/>
      <c r="BD31" s="749">
        <f>IF(AND(BU17="OK",BU18="OK",BU19="OK",BU20="OK",AO4="OK"),COUNTIF(V31:AZ31,"○"),0)</f>
        <v>26</v>
      </c>
      <c r="BE31" s="749"/>
      <c r="BF31" s="749"/>
      <c r="BG31" s="749"/>
      <c r="BH31" s="749"/>
      <c r="BI31" s="749"/>
      <c r="BJ31" s="749"/>
      <c r="BK31" s="749"/>
      <c r="BL31" s="750"/>
      <c r="BM31" s="769">
        <f>BD31*12</f>
        <v>312</v>
      </c>
      <c r="BN31" s="749"/>
      <c r="BO31" s="749"/>
      <c r="BP31" s="750"/>
      <c r="BQ31" s="719">
        <v>312</v>
      </c>
      <c r="BR31" s="720"/>
      <c r="BS31" s="720"/>
      <c r="BT31" s="720"/>
      <c r="BU31" s="720"/>
      <c r="BV31" s="721"/>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基本情報シート!$D$25</f>
        <v>40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3">WEEKDAY(W35,1)</f>
        <v>5</v>
      </c>
      <c r="X36" s="289">
        <f t="shared" si="3"/>
        <v>6</v>
      </c>
      <c r="Y36" s="289">
        <f t="shared" si="3"/>
        <v>7</v>
      </c>
      <c r="Z36" s="289">
        <f t="shared" si="3"/>
        <v>1</v>
      </c>
      <c r="AA36" s="289">
        <f t="shared" si="3"/>
        <v>2</v>
      </c>
      <c r="AB36" s="289">
        <f t="shared" si="3"/>
        <v>3</v>
      </c>
      <c r="AC36" s="289">
        <f t="shared" si="3"/>
        <v>4</v>
      </c>
      <c r="AD36" s="289">
        <f t="shared" si="3"/>
        <v>5</v>
      </c>
      <c r="AE36" s="289">
        <f t="shared" si="3"/>
        <v>6</v>
      </c>
      <c r="AF36" s="289">
        <f t="shared" si="3"/>
        <v>7</v>
      </c>
      <c r="AG36" s="289">
        <f t="shared" si="3"/>
        <v>1</v>
      </c>
      <c r="AH36" s="289">
        <f t="shared" si="3"/>
        <v>2</v>
      </c>
      <c r="AI36" s="289">
        <f t="shared" si="3"/>
        <v>3</v>
      </c>
      <c r="AJ36" s="289">
        <f t="shared" si="3"/>
        <v>4</v>
      </c>
      <c r="AK36" s="289">
        <f t="shared" si="3"/>
        <v>5</v>
      </c>
      <c r="AL36" s="289">
        <f t="shared" si="3"/>
        <v>6</v>
      </c>
      <c r="AM36" s="289">
        <f t="shared" si="3"/>
        <v>7</v>
      </c>
      <c r="AN36" s="289">
        <f t="shared" si="3"/>
        <v>1</v>
      </c>
      <c r="AO36" s="289">
        <f t="shared" si="3"/>
        <v>2</v>
      </c>
      <c r="AP36" s="289">
        <f t="shared" si="3"/>
        <v>3</v>
      </c>
      <c r="AQ36" s="289">
        <f t="shared" si="3"/>
        <v>4</v>
      </c>
      <c r="AR36" s="289">
        <f t="shared" si="3"/>
        <v>5</v>
      </c>
      <c r="AS36" s="289">
        <f t="shared" si="3"/>
        <v>6</v>
      </c>
      <c r="AT36" s="289">
        <f t="shared" si="3"/>
        <v>7</v>
      </c>
      <c r="AU36" s="289">
        <f t="shared" si="3"/>
        <v>1</v>
      </c>
      <c r="AV36" s="289">
        <f t="shared" si="3"/>
        <v>2</v>
      </c>
      <c r="AW36" s="289">
        <f t="shared" si="3"/>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t="s">
        <v>312</v>
      </c>
      <c r="E37" s="770"/>
      <c r="F37" s="770"/>
      <c r="G37" s="770"/>
      <c r="H37" s="770"/>
      <c r="I37" s="771"/>
      <c r="J37" s="772">
        <v>6</v>
      </c>
      <c r="K37" s="770"/>
      <c r="L37" s="770"/>
      <c r="M37" s="773"/>
      <c r="N37" s="773"/>
      <c r="O37" s="773"/>
      <c r="P37" s="773"/>
      <c r="Q37" s="773"/>
      <c r="R37" s="773"/>
      <c r="S37" s="773"/>
      <c r="T37" s="773"/>
      <c r="U37" s="774"/>
      <c r="V37" s="291" t="s">
        <v>251</v>
      </c>
      <c r="W37" s="292" t="s">
        <v>251</v>
      </c>
      <c r="X37" s="292" t="s">
        <v>251</v>
      </c>
      <c r="Y37" s="292" t="s">
        <v>313</v>
      </c>
      <c r="Z37" s="292" t="s">
        <v>252</v>
      </c>
      <c r="AA37" s="292" t="s">
        <v>251</v>
      </c>
      <c r="AB37" s="292" t="s">
        <v>251</v>
      </c>
      <c r="AC37" s="292" t="s">
        <v>251</v>
      </c>
      <c r="AD37" s="292" t="s">
        <v>251</v>
      </c>
      <c r="AE37" s="292" t="s">
        <v>251</v>
      </c>
      <c r="AF37" s="292" t="s">
        <v>251</v>
      </c>
      <c r="AG37" s="292" t="s">
        <v>252</v>
      </c>
      <c r="AH37" s="292" t="s">
        <v>251</v>
      </c>
      <c r="AI37" s="292" t="s">
        <v>251</v>
      </c>
      <c r="AJ37" s="292" t="s">
        <v>251</v>
      </c>
      <c r="AK37" s="292" t="s">
        <v>251</v>
      </c>
      <c r="AL37" s="292" t="s">
        <v>251</v>
      </c>
      <c r="AM37" s="292" t="s">
        <v>251</v>
      </c>
      <c r="AN37" s="292" t="s">
        <v>252</v>
      </c>
      <c r="AO37" s="292" t="s">
        <v>251</v>
      </c>
      <c r="AP37" s="292" t="s">
        <v>251</v>
      </c>
      <c r="AQ37" s="292" t="s">
        <v>251</v>
      </c>
      <c r="AR37" s="292" t="s">
        <v>251</v>
      </c>
      <c r="AS37" s="292" t="s">
        <v>251</v>
      </c>
      <c r="AT37" s="292" t="s">
        <v>251</v>
      </c>
      <c r="AU37" s="292" t="s">
        <v>252</v>
      </c>
      <c r="AV37" s="292" t="s">
        <v>251</v>
      </c>
      <c r="AW37" s="292" t="s">
        <v>251</v>
      </c>
      <c r="AX37" s="292" t="s">
        <v>251</v>
      </c>
      <c r="AY37" s="292" t="s">
        <v>251</v>
      </c>
      <c r="AZ37" s="292"/>
      <c r="BA37" s="775">
        <f t="shared" ref="BA37:BA46" si="4">COUNTA(V37:AZ37)</f>
        <v>30</v>
      </c>
      <c r="BB37" s="776"/>
      <c r="BC37" s="777"/>
      <c r="BD37" s="778"/>
      <c r="BE37" s="778"/>
      <c r="BF37" s="778"/>
      <c r="BG37" s="778" t="s">
        <v>215</v>
      </c>
      <c r="BH37" s="778"/>
      <c r="BI37" s="778"/>
      <c r="BJ37" s="778"/>
      <c r="BK37" s="779"/>
      <c r="BL37" s="780"/>
      <c r="BM37" s="780"/>
      <c r="BN37" s="780"/>
      <c r="BO37" s="781"/>
      <c r="BP37" s="23"/>
      <c r="BQ37" s="147"/>
    </row>
    <row r="38" spans="1:76" s="1" customFormat="1" ht="16.2">
      <c r="C38" s="293">
        <v>2</v>
      </c>
      <c r="D38" s="782" t="s">
        <v>314</v>
      </c>
      <c r="E38" s="782"/>
      <c r="F38" s="782"/>
      <c r="G38" s="782"/>
      <c r="H38" s="782"/>
      <c r="I38" s="783"/>
      <c r="J38" s="784">
        <v>5</v>
      </c>
      <c r="K38" s="782"/>
      <c r="L38" s="782"/>
      <c r="M38" s="785"/>
      <c r="N38" s="785"/>
      <c r="O38" s="785"/>
      <c r="P38" s="785"/>
      <c r="Q38" s="785"/>
      <c r="R38" s="785"/>
      <c r="S38" s="785"/>
      <c r="T38" s="785"/>
      <c r="U38" s="786"/>
      <c r="V38" s="294" t="s">
        <v>251</v>
      </c>
      <c r="W38" s="295" t="s">
        <v>251</v>
      </c>
      <c r="X38" s="295" t="s">
        <v>251</v>
      </c>
      <c r="Y38" s="295" t="s">
        <v>251</v>
      </c>
      <c r="Z38" s="295" t="s">
        <v>252</v>
      </c>
      <c r="AA38" s="295" t="s">
        <v>251</v>
      </c>
      <c r="AB38" s="295" t="s">
        <v>251</v>
      </c>
      <c r="AC38" s="295" t="s">
        <v>251</v>
      </c>
      <c r="AD38" s="295" t="s">
        <v>251</v>
      </c>
      <c r="AE38" s="295" t="s">
        <v>251</v>
      </c>
      <c r="AF38" s="295" t="s">
        <v>251</v>
      </c>
      <c r="AG38" s="295" t="s">
        <v>252</v>
      </c>
      <c r="AH38" s="295" t="s">
        <v>251</v>
      </c>
      <c r="AI38" s="295" t="s">
        <v>251</v>
      </c>
      <c r="AJ38" s="295" t="s">
        <v>251</v>
      </c>
      <c r="AK38" s="295" t="s">
        <v>251</v>
      </c>
      <c r="AL38" s="295" t="s">
        <v>251</v>
      </c>
      <c r="AM38" s="295" t="s">
        <v>251</v>
      </c>
      <c r="AN38" s="295" t="s">
        <v>252</v>
      </c>
      <c r="AO38" s="295" t="s">
        <v>251</v>
      </c>
      <c r="AP38" s="295" t="s">
        <v>251</v>
      </c>
      <c r="AQ38" s="295" t="s">
        <v>251</v>
      </c>
      <c r="AR38" s="295" t="s">
        <v>251</v>
      </c>
      <c r="AS38" s="295" t="s">
        <v>251</v>
      </c>
      <c r="AT38" s="295" t="s">
        <v>251</v>
      </c>
      <c r="AU38" s="295" t="s">
        <v>252</v>
      </c>
      <c r="AV38" s="295" t="s">
        <v>251</v>
      </c>
      <c r="AW38" s="295" t="s">
        <v>251</v>
      </c>
      <c r="AX38" s="295" t="s">
        <v>251</v>
      </c>
      <c r="AY38" s="295" t="s">
        <v>251</v>
      </c>
      <c r="AZ38" s="295"/>
      <c r="BA38" s="787">
        <f t="shared" si="4"/>
        <v>30</v>
      </c>
      <c r="BB38" s="788"/>
      <c r="BC38" s="789"/>
      <c r="BD38" s="790"/>
      <c r="BE38" s="790"/>
      <c r="BF38" s="790"/>
      <c r="BG38" s="790"/>
      <c r="BH38" s="790"/>
      <c r="BI38" s="790"/>
      <c r="BJ38" s="790"/>
      <c r="BK38" s="791"/>
      <c r="BL38" s="792"/>
      <c r="BM38" s="792"/>
      <c r="BN38" s="792"/>
      <c r="BO38" s="793"/>
      <c r="BP38" s="23"/>
      <c r="BQ38" s="147"/>
    </row>
    <row r="39" spans="1:76" s="1" customFormat="1" ht="16.2">
      <c r="C39" s="293">
        <v>3</v>
      </c>
      <c r="D39" s="782" t="s">
        <v>315</v>
      </c>
      <c r="E39" s="782"/>
      <c r="F39" s="782"/>
      <c r="G39" s="782"/>
      <c r="H39" s="782"/>
      <c r="I39" s="783"/>
      <c r="J39" s="784">
        <v>4</v>
      </c>
      <c r="K39" s="782"/>
      <c r="L39" s="782"/>
      <c r="M39" s="785"/>
      <c r="N39" s="785"/>
      <c r="O39" s="785"/>
      <c r="P39" s="785"/>
      <c r="Q39" s="785"/>
      <c r="R39" s="785"/>
      <c r="S39" s="785"/>
      <c r="T39" s="785"/>
      <c r="U39" s="786"/>
      <c r="V39" s="294" t="s">
        <v>251</v>
      </c>
      <c r="W39" s="295" t="s">
        <v>251</v>
      </c>
      <c r="X39" s="295" t="s">
        <v>251</v>
      </c>
      <c r="Y39" s="295" t="s">
        <v>251</v>
      </c>
      <c r="Z39" s="295" t="s">
        <v>252</v>
      </c>
      <c r="AA39" s="295" t="s">
        <v>251</v>
      </c>
      <c r="AB39" s="295" t="s">
        <v>251</v>
      </c>
      <c r="AC39" s="295" t="s">
        <v>251</v>
      </c>
      <c r="AD39" s="295" t="s">
        <v>251</v>
      </c>
      <c r="AE39" s="295" t="s">
        <v>251</v>
      </c>
      <c r="AF39" s="295" t="s">
        <v>251</v>
      </c>
      <c r="AG39" s="295" t="s">
        <v>252</v>
      </c>
      <c r="AH39" s="295" t="s">
        <v>251</v>
      </c>
      <c r="AI39" s="295" t="s">
        <v>251</v>
      </c>
      <c r="AJ39" s="295" t="s">
        <v>251</v>
      </c>
      <c r="AK39" s="295" t="s">
        <v>251</v>
      </c>
      <c r="AL39" s="295" t="s">
        <v>251</v>
      </c>
      <c r="AM39" s="295" t="s">
        <v>251</v>
      </c>
      <c r="AN39" s="295" t="s">
        <v>252</v>
      </c>
      <c r="AO39" s="295" t="s">
        <v>251</v>
      </c>
      <c r="AP39" s="295" t="s">
        <v>251</v>
      </c>
      <c r="AQ39" s="295" t="s">
        <v>251</v>
      </c>
      <c r="AR39" s="295" t="s">
        <v>251</v>
      </c>
      <c r="AS39" s="295" t="s">
        <v>251</v>
      </c>
      <c r="AT39" s="295" t="s">
        <v>251</v>
      </c>
      <c r="AU39" s="295" t="s">
        <v>252</v>
      </c>
      <c r="AV39" s="295" t="s">
        <v>251</v>
      </c>
      <c r="AW39" s="295" t="s">
        <v>251</v>
      </c>
      <c r="AX39" s="295" t="s">
        <v>251</v>
      </c>
      <c r="AY39" s="295" t="s">
        <v>251</v>
      </c>
      <c r="AZ39" s="295"/>
      <c r="BA39" s="787">
        <f t="shared" si="4"/>
        <v>30</v>
      </c>
      <c r="BB39" s="788"/>
      <c r="BC39" s="789" t="s">
        <v>215</v>
      </c>
      <c r="BD39" s="790"/>
      <c r="BE39" s="790"/>
      <c r="BF39" s="790"/>
      <c r="BG39" s="790"/>
      <c r="BH39" s="790"/>
      <c r="BI39" s="790"/>
      <c r="BJ39" s="790"/>
      <c r="BK39" s="791" t="s">
        <v>215</v>
      </c>
      <c r="BL39" s="792"/>
      <c r="BM39" s="792"/>
      <c r="BN39" s="792"/>
      <c r="BO39" s="793"/>
      <c r="BP39" s="23"/>
      <c r="BQ39" s="147"/>
    </row>
    <row r="40" spans="1:76" s="1" customFormat="1" ht="16.2">
      <c r="C40" s="293">
        <v>4</v>
      </c>
      <c r="D40" s="782" t="s">
        <v>316</v>
      </c>
      <c r="E40" s="782"/>
      <c r="F40" s="782"/>
      <c r="G40" s="782"/>
      <c r="H40" s="782"/>
      <c r="I40" s="783"/>
      <c r="J40" s="784">
        <v>5</v>
      </c>
      <c r="K40" s="782"/>
      <c r="L40" s="782"/>
      <c r="M40" s="785"/>
      <c r="N40" s="785"/>
      <c r="O40" s="785"/>
      <c r="P40" s="785"/>
      <c r="Q40" s="785"/>
      <c r="R40" s="785"/>
      <c r="S40" s="785"/>
      <c r="T40" s="785"/>
      <c r="U40" s="786"/>
      <c r="V40" s="294" t="s">
        <v>251</v>
      </c>
      <c r="W40" s="295" t="s">
        <v>251</v>
      </c>
      <c r="X40" s="295" t="s">
        <v>251</v>
      </c>
      <c r="Y40" s="295" t="s">
        <v>251</v>
      </c>
      <c r="Z40" s="295" t="s">
        <v>252</v>
      </c>
      <c r="AA40" s="295" t="s">
        <v>251</v>
      </c>
      <c r="AB40" s="295" t="s">
        <v>251</v>
      </c>
      <c r="AC40" s="295" t="s">
        <v>251</v>
      </c>
      <c r="AD40" s="295" t="s">
        <v>251</v>
      </c>
      <c r="AE40" s="295" t="s">
        <v>251</v>
      </c>
      <c r="AF40" s="295" t="s">
        <v>251</v>
      </c>
      <c r="AG40" s="295" t="s">
        <v>252</v>
      </c>
      <c r="AH40" s="295" t="s">
        <v>251</v>
      </c>
      <c r="AI40" s="295" t="s">
        <v>251</v>
      </c>
      <c r="AJ40" s="295" t="s">
        <v>251</v>
      </c>
      <c r="AK40" s="295" t="s">
        <v>251</v>
      </c>
      <c r="AL40" s="295" t="s">
        <v>251</v>
      </c>
      <c r="AM40" s="295" t="s">
        <v>251</v>
      </c>
      <c r="AN40" s="295" t="s">
        <v>252</v>
      </c>
      <c r="AO40" s="295" t="s">
        <v>251</v>
      </c>
      <c r="AP40" s="295" t="s">
        <v>251</v>
      </c>
      <c r="AQ40" s="295" t="s">
        <v>251</v>
      </c>
      <c r="AR40" s="295" t="s">
        <v>251</v>
      </c>
      <c r="AS40" s="295" t="s">
        <v>251</v>
      </c>
      <c r="AT40" s="295" t="s">
        <v>251</v>
      </c>
      <c r="AU40" s="295" t="s">
        <v>252</v>
      </c>
      <c r="AV40" s="295" t="s">
        <v>251</v>
      </c>
      <c r="AW40" s="295" t="s">
        <v>251</v>
      </c>
      <c r="AX40" s="295" t="s">
        <v>251</v>
      </c>
      <c r="AY40" s="295" t="s">
        <v>251</v>
      </c>
      <c r="AZ40" s="295"/>
      <c r="BA40" s="787">
        <f t="shared" si="4"/>
        <v>30</v>
      </c>
      <c r="BB40" s="788"/>
      <c r="BC40" s="789"/>
      <c r="BD40" s="790"/>
      <c r="BE40" s="790"/>
      <c r="BF40" s="790"/>
      <c r="BG40" s="790"/>
      <c r="BH40" s="790"/>
      <c r="BI40" s="790"/>
      <c r="BJ40" s="790"/>
      <c r="BK40" s="791"/>
      <c r="BL40" s="792"/>
      <c r="BM40" s="792"/>
      <c r="BN40" s="792"/>
      <c r="BO40" s="793"/>
      <c r="BP40" s="23"/>
      <c r="BQ40" s="147"/>
    </row>
    <row r="41" spans="1:76" s="1" customFormat="1" ht="16.2">
      <c r="C41" s="293">
        <v>5</v>
      </c>
      <c r="D41" s="782" t="s">
        <v>317</v>
      </c>
      <c r="E41" s="782"/>
      <c r="F41" s="782"/>
      <c r="G41" s="782"/>
      <c r="H41" s="782"/>
      <c r="I41" s="783"/>
      <c r="J41" s="784">
        <v>4</v>
      </c>
      <c r="K41" s="782"/>
      <c r="L41" s="782"/>
      <c r="M41" s="785"/>
      <c r="N41" s="785"/>
      <c r="O41" s="785"/>
      <c r="P41" s="785"/>
      <c r="Q41" s="785"/>
      <c r="R41" s="785"/>
      <c r="S41" s="785"/>
      <c r="T41" s="785"/>
      <c r="U41" s="786"/>
      <c r="V41" s="294" t="s">
        <v>251</v>
      </c>
      <c r="W41" s="295" t="s">
        <v>251</v>
      </c>
      <c r="X41" s="295" t="s">
        <v>251</v>
      </c>
      <c r="Y41" s="295" t="s">
        <v>251</v>
      </c>
      <c r="Z41" s="295" t="s">
        <v>252</v>
      </c>
      <c r="AA41" s="295" t="s">
        <v>251</v>
      </c>
      <c r="AB41" s="295" t="s">
        <v>251</v>
      </c>
      <c r="AC41" s="295" t="s">
        <v>251</v>
      </c>
      <c r="AD41" s="295" t="s">
        <v>251</v>
      </c>
      <c r="AE41" s="295" t="s">
        <v>251</v>
      </c>
      <c r="AF41" s="295" t="s">
        <v>251</v>
      </c>
      <c r="AG41" s="295" t="s">
        <v>252</v>
      </c>
      <c r="AH41" s="295" t="s">
        <v>251</v>
      </c>
      <c r="AI41" s="295" t="s">
        <v>251</v>
      </c>
      <c r="AJ41" s="295" t="s">
        <v>251</v>
      </c>
      <c r="AK41" s="295" t="s">
        <v>251</v>
      </c>
      <c r="AL41" s="295" t="s">
        <v>251</v>
      </c>
      <c r="AM41" s="295" t="s">
        <v>251</v>
      </c>
      <c r="AN41" s="295" t="s">
        <v>252</v>
      </c>
      <c r="AO41" s="295" t="s">
        <v>251</v>
      </c>
      <c r="AP41" s="295" t="s">
        <v>251</v>
      </c>
      <c r="AQ41" s="295" t="s">
        <v>251</v>
      </c>
      <c r="AR41" s="295" t="s">
        <v>251</v>
      </c>
      <c r="AS41" s="295" t="s">
        <v>251</v>
      </c>
      <c r="AT41" s="295" t="s">
        <v>251</v>
      </c>
      <c r="AU41" s="295" t="s">
        <v>252</v>
      </c>
      <c r="AV41" s="295" t="s">
        <v>251</v>
      </c>
      <c r="AW41" s="295" t="s">
        <v>251</v>
      </c>
      <c r="AX41" s="295" t="s">
        <v>251</v>
      </c>
      <c r="AY41" s="295" t="s">
        <v>251</v>
      </c>
      <c r="AZ41" s="295"/>
      <c r="BA41" s="787">
        <f t="shared" si="4"/>
        <v>30</v>
      </c>
      <c r="BB41" s="788"/>
      <c r="BC41" s="789"/>
      <c r="BD41" s="790"/>
      <c r="BE41" s="790"/>
      <c r="BF41" s="790"/>
      <c r="BG41" s="790"/>
      <c r="BH41" s="790"/>
      <c r="BI41" s="790"/>
      <c r="BJ41" s="790"/>
      <c r="BK41" s="791"/>
      <c r="BL41" s="792"/>
      <c r="BM41" s="792"/>
      <c r="BN41" s="792"/>
      <c r="BO41" s="793"/>
      <c r="BP41" s="23"/>
      <c r="BQ41" s="147"/>
    </row>
    <row r="42" spans="1:76" s="1" customFormat="1" ht="16.2">
      <c r="C42" s="293">
        <v>6</v>
      </c>
      <c r="D42" s="782" t="s">
        <v>318</v>
      </c>
      <c r="E42" s="782"/>
      <c r="F42" s="782"/>
      <c r="G42" s="782"/>
      <c r="H42" s="782"/>
      <c r="I42" s="783"/>
      <c r="J42" s="784">
        <v>5</v>
      </c>
      <c r="K42" s="782"/>
      <c r="L42" s="782"/>
      <c r="M42" s="785"/>
      <c r="N42" s="785"/>
      <c r="O42" s="785"/>
      <c r="P42" s="785"/>
      <c r="Q42" s="785"/>
      <c r="R42" s="785"/>
      <c r="S42" s="785"/>
      <c r="T42" s="785"/>
      <c r="U42" s="786"/>
      <c r="V42" s="294" t="s">
        <v>251</v>
      </c>
      <c r="W42" s="295" t="s">
        <v>251</v>
      </c>
      <c r="X42" s="295" t="s">
        <v>251</v>
      </c>
      <c r="Y42" s="295" t="s">
        <v>251</v>
      </c>
      <c r="Z42" s="295" t="s">
        <v>252</v>
      </c>
      <c r="AA42" s="295" t="s">
        <v>251</v>
      </c>
      <c r="AB42" s="295" t="s">
        <v>251</v>
      </c>
      <c r="AC42" s="295" t="s">
        <v>251</v>
      </c>
      <c r="AD42" s="295" t="s">
        <v>251</v>
      </c>
      <c r="AE42" s="295" t="s">
        <v>251</v>
      </c>
      <c r="AF42" s="295" t="s">
        <v>251</v>
      </c>
      <c r="AG42" s="295" t="s">
        <v>252</v>
      </c>
      <c r="AH42" s="295" t="s">
        <v>251</v>
      </c>
      <c r="AI42" s="295" t="s">
        <v>251</v>
      </c>
      <c r="AJ42" s="295" t="s">
        <v>251</v>
      </c>
      <c r="AK42" s="295" t="s">
        <v>251</v>
      </c>
      <c r="AL42" s="295" t="s">
        <v>251</v>
      </c>
      <c r="AM42" s="295" t="s">
        <v>251</v>
      </c>
      <c r="AN42" s="295" t="s">
        <v>252</v>
      </c>
      <c r="AO42" s="295" t="s">
        <v>251</v>
      </c>
      <c r="AP42" s="295" t="s">
        <v>251</v>
      </c>
      <c r="AQ42" s="295" t="s">
        <v>251</v>
      </c>
      <c r="AR42" s="295" t="s">
        <v>251</v>
      </c>
      <c r="AS42" s="295" t="s">
        <v>251</v>
      </c>
      <c r="AT42" s="295" t="s">
        <v>251</v>
      </c>
      <c r="AU42" s="295" t="s">
        <v>252</v>
      </c>
      <c r="AV42" s="295" t="s">
        <v>251</v>
      </c>
      <c r="AW42" s="295" t="s">
        <v>251</v>
      </c>
      <c r="AX42" s="295" t="s">
        <v>251</v>
      </c>
      <c r="AY42" s="295" t="s">
        <v>251</v>
      </c>
      <c r="AZ42" s="295"/>
      <c r="BA42" s="787">
        <f t="shared" si="4"/>
        <v>30</v>
      </c>
      <c r="BB42" s="788"/>
      <c r="BC42" s="789"/>
      <c r="BD42" s="790"/>
      <c r="BE42" s="790"/>
      <c r="BF42" s="790"/>
      <c r="BG42" s="790"/>
      <c r="BH42" s="790"/>
      <c r="BI42" s="790"/>
      <c r="BJ42" s="790"/>
      <c r="BK42" s="791"/>
      <c r="BL42" s="792"/>
      <c r="BM42" s="792"/>
      <c r="BN42" s="792"/>
      <c r="BO42" s="793"/>
      <c r="BP42" s="23"/>
      <c r="BQ42" s="147"/>
    </row>
    <row r="43" spans="1:76" s="1" customFormat="1" ht="16.2">
      <c r="C43" s="293">
        <v>7</v>
      </c>
      <c r="D43" s="782" t="s">
        <v>319</v>
      </c>
      <c r="E43" s="782"/>
      <c r="F43" s="782"/>
      <c r="G43" s="782"/>
      <c r="H43" s="782"/>
      <c r="I43" s="783"/>
      <c r="J43" s="784">
        <v>4</v>
      </c>
      <c r="K43" s="782"/>
      <c r="L43" s="782"/>
      <c r="M43" s="785"/>
      <c r="N43" s="785"/>
      <c r="O43" s="785"/>
      <c r="P43" s="785"/>
      <c r="Q43" s="785"/>
      <c r="R43" s="785"/>
      <c r="S43" s="785"/>
      <c r="T43" s="785"/>
      <c r="U43" s="786"/>
      <c r="V43" s="294" t="s">
        <v>251</v>
      </c>
      <c r="W43" s="295" t="s">
        <v>251</v>
      </c>
      <c r="X43" s="295" t="s">
        <v>251</v>
      </c>
      <c r="Y43" s="295" t="s">
        <v>251</v>
      </c>
      <c r="Z43" s="295" t="s">
        <v>252</v>
      </c>
      <c r="AA43" s="295" t="s">
        <v>251</v>
      </c>
      <c r="AB43" s="295" t="s">
        <v>251</v>
      </c>
      <c r="AC43" s="295" t="s">
        <v>251</v>
      </c>
      <c r="AD43" s="295" t="s">
        <v>251</v>
      </c>
      <c r="AE43" s="295" t="s">
        <v>251</v>
      </c>
      <c r="AF43" s="295" t="s">
        <v>251</v>
      </c>
      <c r="AG43" s="295" t="s">
        <v>252</v>
      </c>
      <c r="AH43" s="295" t="s">
        <v>251</v>
      </c>
      <c r="AI43" s="295" t="s">
        <v>251</v>
      </c>
      <c r="AJ43" s="295" t="s">
        <v>251</v>
      </c>
      <c r="AK43" s="295" t="s">
        <v>251</v>
      </c>
      <c r="AL43" s="295" t="s">
        <v>251</v>
      </c>
      <c r="AM43" s="295" t="s">
        <v>251</v>
      </c>
      <c r="AN43" s="295" t="s">
        <v>252</v>
      </c>
      <c r="AO43" s="295" t="s">
        <v>251</v>
      </c>
      <c r="AP43" s="295" t="s">
        <v>251</v>
      </c>
      <c r="AQ43" s="295" t="s">
        <v>251</v>
      </c>
      <c r="AR43" s="295" t="s">
        <v>251</v>
      </c>
      <c r="AS43" s="295" t="s">
        <v>251</v>
      </c>
      <c r="AT43" s="295" t="s">
        <v>251</v>
      </c>
      <c r="AU43" s="295" t="s">
        <v>252</v>
      </c>
      <c r="AV43" s="295" t="s">
        <v>251</v>
      </c>
      <c r="AW43" s="295" t="s">
        <v>251</v>
      </c>
      <c r="AX43" s="295" t="s">
        <v>251</v>
      </c>
      <c r="AY43" s="295" t="s">
        <v>251</v>
      </c>
      <c r="AZ43" s="295"/>
      <c r="BA43" s="787">
        <f t="shared" si="4"/>
        <v>30</v>
      </c>
      <c r="BB43" s="788"/>
      <c r="BC43" s="789"/>
      <c r="BD43" s="790"/>
      <c r="BE43" s="790"/>
      <c r="BF43" s="790"/>
      <c r="BG43" s="790"/>
      <c r="BH43" s="790"/>
      <c r="BI43" s="790"/>
      <c r="BJ43" s="790"/>
      <c r="BK43" s="791"/>
      <c r="BL43" s="792"/>
      <c r="BM43" s="792"/>
      <c r="BN43" s="792"/>
      <c r="BO43" s="793"/>
      <c r="BP43" s="23"/>
      <c r="BQ43" s="147"/>
    </row>
    <row r="44" spans="1:76" s="1" customFormat="1" ht="16.2">
      <c r="C44" s="293">
        <v>8</v>
      </c>
      <c r="D44" s="782" t="s">
        <v>320</v>
      </c>
      <c r="E44" s="782"/>
      <c r="F44" s="782"/>
      <c r="G44" s="782"/>
      <c r="H44" s="782"/>
      <c r="I44" s="783"/>
      <c r="J44" s="784">
        <v>5</v>
      </c>
      <c r="K44" s="782"/>
      <c r="L44" s="782"/>
      <c r="M44" s="785"/>
      <c r="N44" s="785"/>
      <c r="O44" s="785"/>
      <c r="P44" s="785" t="s">
        <v>215</v>
      </c>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4"/>
        <v>0</v>
      </c>
      <c r="BB44" s="788"/>
      <c r="BC44" s="789"/>
      <c r="BD44" s="790"/>
      <c r="BE44" s="790"/>
      <c r="BF44" s="790"/>
      <c r="BG44" s="790"/>
      <c r="BH44" s="790"/>
      <c r="BI44" s="790"/>
      <c r="BJ44" s="790"/>
      <c r="BK44" s="791"/>
      <c r="BL44" s="792"/>
      <c r="BM44" s="792"/>
      <c r="BN44" s="792"/>
      <c r="BO44" s="793"/>
      <c r="BP44" s="23"/>
      <c r="BQ44" s="147"/>
    </row>
    <row r="45" spans="1:76" s="1" customFormat="1" ht="16.2">
      <c r="C45" s="293">
        <v>9</v>
      </c>
      <c r="D45" s="794"/>
      <c r="E45" s="794"/>
      <c r="F45" s="794"/>
      <c r="G45" s="794"/>
      <c r="H45" s="794"/>
      <c r="I45" s="795"/>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4"/>
        <v>0</v>
      </c>
      <c r="BB45" s="788"/>
      <c r="BC45" s="789"/>
      <c r="BD45" s="790"/>
      <c r="BE45" s="790"/>
      <c r="BF45" s="790"/>
      <c r="BG45" s="790"/>
      <c r="BH45" s="790"/>
      <c r="BI45" s="790"/>
      <c r="BJ45" s="790"/>
      <c r="BK45" s="791"/>
      <c r="BL45" s="792"/>
      <c r="BM45" s="792"/>
      <c r="BN45" s="792"/>
      <c r="BO45" s="793"/>
      <c r="BP45" s="23"/>
      <c r="BQ45" s="147"/>
    </row>
    <row r="46" spans="1:76" s="1" customFormat="1" ht="16.8" thickBot="1">
      <c r="C46" s="296">
        <v>10</v>
      </c>
      <c r="D46" s="804"/>
      <c r="E46" s="804"/>
      <c r="F46" s="804"/>
      <c r="G46" s="804"/>
      <c r="H46" s="804"/>
      <c r="I46" s="805"/>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4"/>
        <v>0</v>
      </c>
      <c r="BB46" s="811"/>
      <c r="BC46" s="796"/>
      <c r="BD46" s="797"/>
      <c r="BE46" s="797"/>
      <c r="BF46" s="797"/>
      <c r="BG46" s="797"/>
      <c r="BH46" s="797"/>
      <c r="BI46" s="797"/>
      <c r="BJ46" s="797"/>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BLU+1dYLsObjFxUguTxa/14EzxXUKszvIxBB/UrusGY5hgRtndJRDTP+h8ERuo5dA3qB5zbjnNQPIJApz0eo9Q==" saltValue="s5k3xr7i8llSqTnFZeA+LQ==" spinCount="100000" sheet="1"/>
  <mergeCells count="310">
    <mergeCell ref="BC46:BF46"/>
    <mergeCell ref="BG46:BJ46"/>
    <mergeCell ref="BK46:BO46"/>
    <mergeCell ref="D47:AI47"/>
    <mergeCell ref="AJ47:BX47"/>
    <mergeCell ref="D48:AI48"/>
    <mergeCell ref="AJ48:BX48"/>
    <mergeCell ref="D46:I46"/>
    <mergeCell ref="J46:L46"/>
    <mergeCell ref="M46:O46"/>
    <mergeCell ref="P46:R46"/>
    <mergeCell ref="S46:U46"/>
    <mergeCell ref="BA46:BB46"/>
    <mergeCell ref="D45:I45"/>
    <mergeCell ref="J45:L45"/>
    <mergeCell ref="M45:O45"/>
    <mergeCell ref="P45:R45"/>
    <mergeCell ref="S45:U45"/>
    <mergeCell ref="BA45:BB45"/>
    <mergeCell ref="BC45:BF45"/>
    <mergeCell ref="BG45:BJ45"/>
    <mergeCell ref="BK45:BO45"/>
    <mergeCell ref="D44:I44"/>
    <mergeCell ref="J44:L44"/>
    <mergeCell ref="M44:O44"/>
    <mergeCell ref="P44:R44"/>
    <mergeCell ref="S44:U44"/>
    <mergeCell ref="BA44:BB44"/>
    <mergeCell ref="BC44:BF44"/>
    <mergeCell ref="BG44:BJ44"/>
    <mergeCell ref="BK44:BO44"/>
    <mergeCell ref="BC42:BF42"/>
    <mergeCell ref="BG42:BJ42"/>
    <mergeCell ref="BK42:BO42"/>
    <mergeCell ref="D43:I43"/>
    <mergeCell ref="J43:L43"/>
    <mergeCell ref="M43:O43"/>
    <mergeCell ref="P43:R43"/>
    <mergeCell ref="S43:U43"/>
    <mergeCell ref="BA43:BB43"/>
    <mergeCell ref="BC43:BF43"/>
    <mergeCell ref="D42:I42"/>
    <mergeCell ref="J42:L42"/>
    <mergeCell ref="M42:O42"/>
    <mergeCell ref="P42:R42"/>
    <mergeCell ref="S42:U42"/>
    <mergeCell ref="BA42:BB42"/>
    <mergeCell ref="BG43:BJ43"/>
    <mergeCell ref="BK43:BO43"/>
    <mergeCell ref="D41:I41"/>
    <mergeCell ref="J41:L41"/>
    <mergeCell ref="M41:O41"/>
    <mergeCell ref="P41:R41"/>
    <mergeCell ref="S41:U41"/>
    <mergeCell ref="BA41:BB41"/>
    <mergeCell ref="BC41:BF41"/>
    <mergeCell ref="BG41:BJ41"/>
    <mergeCell ref="BK41:BO41"/>
    <mergeCell ref="D40:I40"/>
    <mergeCell ref="J40:L40"/>
    <mergeCell ref="M40:O40"/>
    <mergeCell ref="P40:R40"/>
    <mergeCell ref="S40:U40"/>
    <mergeCell ref="BA40:BB40"/>
    <mergeCell ref="BC40:BF40"/>
    <mergeCell ref="BG40:BJ40"/>
    <mergeCell ref="BK40:BO40"/>
    <mergeCell ref="D39:I39"/>
    <mergeCell ref="J39:L39"/>
    <mergeCell ref="M39:O39"/>
    <mergeCell ref="P39:R39"/>
    <mergeCell ref="S39:U39"/>
    <mergeCell ref="BA39:BB39"/>
    <mergeCell ref="BC39:BF39"/>
    <mergeCell ref="BG39:BJ39"/>
    <mergeCell ref="BK39:BO39"/>
    <mergeCell ref="D38:I38"/>
    <mergeCell ref="J38:L38"/>
    <mergeCell ref="M38:O38"/>
    <mergeCell ref="P38:R38"/>
    <mergeCell ref="S38:U38"/>
    <mergeCell ref="BA38:BB38"/>
    <mergeCell ref="BC38:BF38"/>
    <mergeCell ref="BG38:BJ38"/>
    <mergeCell ref="BK38:BO38"/>
    <mergeCell ref="D37:I37"/>
    <mergeCell ref="J37:L37"/>
    <mergeCell ref="M37:O37"/>
    <mergeCell ref="P37:R37"/>
    <mergeCell ref="S37:U37"/>
    <mergeCell ref="BA37:BB37"/>
    <mergeCell ref="BC37:BF37"/>
    <mergeCell ref="BG37:BJ37"/>
    <mergeCell ref="BK37:BO37"/>
    <mergeCell ref="C35:C36"/>
    <mergeCell ref="D35:I36"/>
    <mergeCell ref="J35:L36"/>
    <mergeCell ref="M35:O36"/>
    <mergeCell ref="P35:R36"/>
    <mergeCell ref="S35:U36"/>
    <mergeCell ref="B31:U31"/>
    <mergeCell ref="BA31:BC31"/>
    <mergeCell ref="BD31:BL31"/>
    <mergeCell ref="BA35:BB36"/>
    <mergeCell ref="BC35:BJ35"/>
    <mergeCell ref="BK35:BO36"/>
    <mergeCell ref="BC36:BF36"/>
    <mergeCell ref="BG36:BJ36"/>
    <mergeCell ref="BM31:BP31"/>
    <mergeCell ref="BQ31:BV31"/>
    <mergeCell ref="BA32:BL32"/>
    <mergeCell ref="BM29:BP29"/>
    <mergeCell ref="BQ29:BV29"/>
    <mergeCell ref="B30:U30"/>
    <mergeCell ref="BA30:BC30"/>
    <mergeCell ref="BD30:BL30"/>
    <mergeCell ref="BM30:BP30"/>
    <mergeCell ref="BQ30:BV30"/>
    <mergeCell ref="B28:U28"/>
    <mergeCell ref="BA28:BL28"/>
    <mergeCell ref="B29:U29"/>
    <mergeCell ref="BA29:BC29"/>
    <mergeCell ref="BD29:BF29"/>
    <mergeCell ref="BG29:BI29"/>
    <mergeCell ref="BJ29:BL29"/>
    <mergeCell ref="B26:U26"/>
    <mergeCell ref="BA26:BC26"/>
    <mergeCell ref="BD26:BF26"/>
    <mergeCell ref="BG26:BI26"/>
    <mergeCell ref="BJ26:BL26"/>
    <mergeCell ref="B27:U27"/>
    <mergeCell ref="BA27:BC27"/>
    <mergeCell ref="BD27:BF27"/>
    <mergeCell ref="BG27:BI27"/>
    <mergeCell ref="BJ27:BL27"/>
    <mergeCell ref="B23:U24"/>
    <mergeCell ref="BA23:BC24"/>
    <mergeCell ref="BD23:BF24"/>
    <mergeCell ref="BG23:BI24"/>
    <mergeCell ref="BJ23:BL24"/>
    <mergeCell ref="B25:U25"/>
    <mergeCell ref="BA25:BC25"/>
    <mergeCell ref="BD25:BF25"/>
    <mergeCell ref="BG25:BI25"/>
    <mergeCell ref="BJ25:BL25"/>
    <mergeCell ref="AR19:AV20"/>
    <mergeCell ref="AW19:BA20"/>
    <mergeCell ref="BB19:BF19"/>
    <mergeCell ref="BG19:BK20"/>
    <mergeCell ref="BM19:BT19"/>
    <mergeCell ref="BU19:BW19"/>
    <mergeCell ref="BB20:BF20"/>
    <mergeCell ref="BM20:BT20"/>
    <mergeCell ref="BU20:BW20"/>
    <mergeCell ref="C19:E19"/>
    <mergeCell ref="F19:S19"/>
    <mergeCell ref="X19:AC20"/>
    <mergeCell ref="AD19:AG19"/>
    <mergeCell ref="AH19:AL19"/>
    <mergeCell ref="AM19:AQ20"/>
    <mergeCell ref="C20:S20"/>
    <mergeCell ref="AD20:AG20"/>
    <mergeCell ref="AH20:AL20"/>
    <mergeCell ref="BU17:BW17"/>
    <mergeCell ref="BU18:BW18"/>
    <mergeCell ref="AH16:AL16"/>
    <mergeCell ref="AM16:AQ16"/>
    <mergeCell ref="AR16:AV16"/>
    <mergeCell ref="AW16:BA16"/>
    <mergeCell ref="C17:E17"/>
    <mergeCell ref="F17:S17"/>
    <mergeCell ref="X17:AC18"/>
    <mergeCell ref="AD17:AG17"/>
    <mergeCell ref="AH17:AL17"/>
    <mergeCell ref="AM17:AQ18"/>
    <mergeCell ref="C18:E18"/>
    <mergeCell ref="F18:S18"/>
    <mergeCell ref="AD18:AG18"/>
    <mergeCell ref="AH18:AL18"/>
    <mergeCell ref="BB18:BF18"/>
    <mergeCell ref="BM18:BT18"/>
    <mergeCell ref="AR17:AV18"/>
    <mergeCell ref="AW17:BA18"/>
    <mergeCell ref="BB17:BF17"/>
    <mergeCell ref="BG17:BK18"/>
    <mergeCell ref="BM17:BT17"/>
    <mergeCell ref="T13:AV13"/>
    <mergeCell ref="BM13:BX13"/>
    <mergeCell ref="B14:AC14"/>
    <mergeCell ref="BM14:BX14"/>
    <mergeCell ref="X15:AC16"/>
    <mergeCell ref="AD15:AG16"/>
    <mergeCell ref="AH15:BA15"/>
    <mergeCell ref="BB15:BK16"/>
    <mergeCell ref="BM15:BX15"/>
    <mergeCell ref="C16:I16"/>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AS8:AV8"/>
    <mergeCell ref="AW8:AZ8"/>
    <mergeCell ref="BA8:BD8"/>
    <mergeCell ref="BE8:BG8"/>
    <mergeCell ref="BI8:BP8"/>
    <mergeCell ref="BQ8:BW8"/>
    <mergeCell ref="B8:G8"/>
    <mergeCell ref="H8:R8"/>
    <mergeCell ref="Z8:AF8"/>
    <mergeCell ref="AG8:AJ8"/>
    <mergeCell ref="AK8:AN8"/>
    <mergeCell ref="AO8:AR8"/>
    <mergeCell ref="AS7:AV7"/>
    <mergeCell ref="AW7:AZ7"/>
    <mergeCell ref="BA7:BD7"/>
    <mergeCell ref="BE7:BG7"/>
    <mergeCell ref="BI7:BP7"/>
    <mergeCell ref="BQ7:BW7"/>
    <mergeCell ref="B7:G7"/>
    <mergeCell ref="H7:R7"/>
    <mergeCell ref="Z7:AF7"/>
    <mergeCell ref="AG7:AJ7"/>
    <mergeCell ref="AK7:AN7"/>
    <mergeCell ref="AO7:AR7"/>
    <mergeCell ref="BI5:BM5"/>
    <mergeCell ref="BN5:BP5"/>
    <mergeCell ref="BQ5:BS5"/>
    <mergeCell ref="BT5:BU5"/>
    <mergeCell ref="BV5:BX5"/>
    <mergeCell ref="B6:G6"/>
    <mergeCell ref="H6:R6"/>
    <mergeCell ref="AV6:BG6"/>
    <mergeCell ref="AO4:BG4"/>
    <mergeCell ref="BI4:BM4"/>
    <mergeCell ref="BN4:BP4"/>
    <mergeCell ref="BQ4:BS4"/>
    <mergeCell ref="BT4:BU4"/>
    <mergeCell ref="BV4:BX4"/>
    <mergeCell ref="AI2:AJ2"/>
    <mergeCell ref="AO2:BG2"/>
    <mergeCell ref="BI2:BM2"/>
    <mergeCell ref="BN2:BP2"/>
    <mergeCell ref="BQ2:BS2"/>
    <mergeCell ref="BT2:BU2"/>
    <mergeCell ref="BV2:BX2"/>
    <mergeCell ref="AO3:BG3"/>
    <mergeCell ref="BI3:BM3"/>
    <mergeCell ref="BN3:BP3"/>
    <mergeCell ref="BQ3:BS3"/>
    <mergeCell ref="BT3:BU3"/>
    <mergeCell ref="BV3:BX3"/>
    <mergeCell ref="AN1:AN4"/>
    <mergeCell ref="AO1:BG1"/>
    <mergeCell ref="BP1:BX1"/>
  </mergeCells>
  <phoneticPr fontId="3"/>
  <conditionalFormatting sqref="B29:BL29">
    <cfRule type="expression" dxfId="287" priority="30">
      <formula>$E$12=""</formula>
    </cfRule>
  </conditionalFormatting>
  <conditionalFormatting sqref="C17:C19">
    <cfRule type="expression" dxfId="286" priority="31">
      <formula>IF(#REF!="〇",TRUE,FALSE)</formula>
    </cfRule>
  </conditionalFormatting>
  <conditionalFormatting sqref="C39:BO39">
    <cfRule type="expression" dxfId="285" priority="17">
      <formula>$C$39&gt;$H$9</formula>
    </cfRule>
  </conditionalFormatting>
  <conditionalFormatting sqref="C40:BO40">
    <cfRule type="expression" dxfId="284" priority="13">
      <formula>$C$40&gt;$H$9</formula>
    </cfRule>
  </conditionalFormatting>
  <conditionalFormatting sqref="C41:BO41">
    <cfRule type="expression" dxfId="283" priority="12">
      <formula>$C$41&gt;$H$9</formula>
    </cfRule>
  </conditionalFormatting>
  <conditionalFormatting sqref="C42:BO42">
    <cfRule type="expression" dxfId="282" priority="11">
      <formula>$C$42&gt;$H$9</formula>
    </cfRule>
  </conditionalFormatting>
  <conditionalFormatting sqref="C43:BO43">
    <cfRule type="expression" dxfId="281" priority="10">
      <formula>$C$43&gt;$H$9</formula>
    </cfRule>
  </conditionalFormatting>
  <conditionalFormatting sqref="C44:BO44">
    <cfRule type="expression" dxfId="280" priority="9">
      <formula>$C$44&gt;$H$9</formula>
    </cfRule>
  </conditionalFormatting>
  <conditionalFormatting sqref="C45:BO45">
    <cfRule type="expression" dxfId="279" priority="4">
      <formula>$C$45&gt;$H$9</formula>
    </cfRule>
  </conditionalFormatting>
  <conditionalFormatting sqref="C46:BO46">
    <cfRule type="expression" dxfId="278" priority="1">
      <formula>$C$46&gt;$H$9</formula>
    </cfRule>
  </conditionalFormatting>
  <conditionalFormatting sqref="E10:G10">
    <cfRule type="expression" dxfId="277" priority="19">
      <formula>$C$19="○"</formula>
    </cfRule>
  </conditionalFormatting>
  <conditionalFormatting sqref="E11:G11">
    <cfRule type="expression" dxfId="276" priority="14">
      <formula>$C$17="○"</formula>
    </cfRule>
    <cfRule type="expression" dxfId="275" priority="15">
      <formula>$C$18="○"</formula>
    </cfRule>
  </conditionalFormatting>
  <conditionalFormatting sqref="V24:AZ24">
    <cfRule type="cellIs" dxfId="274" priority="28" operator="equal">
      <formula>7</formula>
    </cfRule>
    <cfRule type="cellIs" dxfId="273" priority="27" operator="equal">
      <formula>1</formula>
    </cfRule>
  </conditionalFormatting>
  <conditionalFormatting sqref="V28:AZ28">
    <cfRule type="expression" dxfId="272" priority="34">
      <formula>AND(COUNTIF(V$37:V$46,"")=10,V$28&gt;0)</formula>
    </cfRule>
    <cfRule type="expression" dxfId="271" priority="35">
      <formula>AND(COUNTIF($V$37:$V$46,"☆")=0,COUNTIF($V$37:$V$46,"△")&gt;0,$V$28&gt;0)</formula>
    </cfRule>
    <cfRule type="expression" dxfId="270" priority="36">
      <formula>AND(COUNTIF($V$37:$V$46,"☆")&gt;0,$V$28=0)</formula>
    </cfRule>
  </conditionalFormatting>
  <conditionalFormatting sqref="V36:AZ36">
    <cfRule type="cellIs" dxfId="269" priority="22" operator="equal">
      <formula>1</formula>
    </cfRule>
    <cfRule type="cellIs" dxfId="268" priority="23" operator="equal">
      <formula>7</formula>
    </cfRule>
  </conditionalFormatting>
  <conditionalFormatting sqref="AX23:AX29">
    <cfRule type="expression" dxfId="267" priority="29">
      <formula>$AX$23="-"</formula>
    </cfRule>
  </conditionalFormatting>
  <conditionalFormatting sqref="AX35:AX36">
    <cfRule type="expression" dxfId="266" priority="26">
      <formula>$AX$23="-"</formula>
    </cfRule>
  </conditionalFormatting>
  <conditionalFormatting sqref="AX37:AX46">
    <cfRule type="expression" dxfId="265" priority="5">
      <formula>$AX$23="-"</formula>
    </cfRule>
  </conditionalFormatting>
  <conditionalFormatting sqref="AX24:AZ24 AX36:AZ36">
    <cfRule type="expression" dxfId="264" priority="33">
      <formula>#REF!="-"</formula>
    </cfRule>
  </conditionalFormatting>
  <conditionalFormatting sqref="AY23:AY29">
    <cfRule type="expression" dxfId="263" priority="21">
      <formula>$AY$23="-"</formula>
    </cfRule>
  </conditionalFormatting>
  <conditionalFormatting sqref="AY35:AY36">
    <cfRule type="expression" dxfId="262" priority="25">
      <formula>$AY$23="-"</formula>
    </cfRule>
  </conditionalFormatting>
  <conditionalFormatting sqref="AY37:AY46">
    <cfRule type="expression" dxfId="261" priority="6">
      <formula>$AY$23="-"</formula>
    </cfRule>
  </conditionalFormatting>
  <conditionalFormatting sqref="AZ23:AZ31">
    <cfRule type="expression" dxfId="260" priority="2">
      <formula>$AZ$23="-"</formula>
    </cfRule>
  </conditionalFormatting>
  <conditionalFormatting sqref="AZ35:AZ36">
    <cfRule type="expression" dxfId="259" priority="24">
      <formula>$AZ$23="-"</formula>
    </cfRule>
  </conditionalFormatting>
  <conditionalFormatting sqref="AZ37:AZ46">
    <cfRule type="expression" dxfId="258" priority="7">
      <formula>$AZ$23="-"</formula>
    </cfRule>
  </conditionalFormatting>
  <conditionalFormatting sqref="BC37:BJ46">
    <cfRule type="expression" dxfId="257" priority="18">
      <formula>$E$11=""</formula>
    </cfRule>
  </conditionalFormatting>
  <conditionalFormatting sqref="BD25:BD26">
    <cfRule type="expression" dxfId="256" priority="16">
      <formula>#REF!&gt;#REF!</formula>
    </cfRule>
  </conditionalFormatting>
  <conditionalFormatting sqref="BE12:BG12">
    <cfRule type="cellIs" dxfId="255" priority="20" operator="notEqual">
      <formula>$H$9</formula>
    </cfRule>
  </conditionalFormatting>
  <conditionalFormatting sqref="BI10:BW12">
    <cfRule type="expression" dxfId="254" priority="3">
      <formula>$E$12=""</formula>
    </cfRule>
  </conditionalFormatting>
  <conditionalFormatting sqref="BK37:BK46">
    <cfRule type="expression" dxfId="253" priority="8">
      <formula>$E$11=""</formula>
    </cfRule>
  </conditionalFormatting>
  <dataValidations count="9">
    <dataValidation type="list" allowBlank="1" showInputMessage="1" showErrorMessage="1" sqref="BK37:BK46" xr:uid="{BE2AA5B3-D79B-4BDE-A590-F1A700DE6EA0}">
      <formula1>"○, "</formula1>
    </dataValidation>
    <dataValidation type="list" allowBlank="1" showInputMessage="1" showErrorMessage="1" sqref="J37:J46" xr:uid="{7AA4B3CD-612C-48E4-9EBF-40DEA6BC66F7}">
      <formula1>"6,5,4,3,2,1,なし"</formula1>
    </dataValidation>
    <dataValidation type="whole" allowBlank="1" showInputMessage="1" showErrorMessage="1" sqref="H7 S5:Y5" xr:uid="{19D24CC9-88EB-40AC-BD3E-C5817F2D91CF}">
      <formula1>0</formula1>
      <formula2>1399999999</formula2>
    </dataValidation>
    <dataValidation type="list" allowBlank="1" showInputMessage="1" showErrorMessage="1" sqref="AI2:AJ2" xr:uid="{63BF28BC-BDE8-4228-A95D-D34B10D5ACD0}">
      <formula1>"4,5,6,7,8,9,10,11,12,1,2,3"</formula1>
    </dataValidation>
    <dataValidation type="decimal" operator="greaterThanOrEqual" allowBlank="1" showInputMessage="1" showErrorMessage="1" error="数字を入れてください" sqref="V28:AZ29" xr:uid="{2C9D7DED-31D1-444E-8A72-95373C5B0648}">
      <formula1>0</formula1>
    </dataValidation>
    <dataValidation type="list" allowBlank="1" showInputMessage="1" showErrorMessage="1" sqref="V37:AZ46" xr:uid="{2F679E44-5A37-4D13-A07F-D9DA7FA3DAE8}">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4A61CFFE-CDCB-4696-A4B2-823753B9FB3D}">
      <formula1>"○,△"</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P37:P46 WTM47:WTN48" xr:uid="{4CF61692-2B66-4A97-B274-A99A8DB615AC}">
      <formula1>"○"</formula1>
    </dataValidation>
    <dataValidation type="list" allowBlank="1" showInputMessage="1" showErrorMessage="1" sqref="BQ8:BW8" xr:uid="{98652901-649F-42D3-9AAB-0D8F3CC991A0}">
      <formula1>"Ⅰ,Ⅰ・Ⅱ,Ⅰ・Ⅲ,Ⅰ・Ⅱ・Ⅲ"</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D0644-0DF0-43B2-85E2-FEF297AA26AB}">
  <sheetPr>
    <tabColor rgb="FFFF000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 ca="1">IF(H8="","ユニット名が入力されていません",IF(H9="","ユニット定員が入力されていません",IF(C19="○","OK",IF(BQ8="","夜間支援等体制加算が入力されていません","OK"))))</f>
        <v>ユニット名が入力されていません</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
      </c>
      <c r="AP2" s="486"/>
      <c r="AQ2" s="486"/>
      <c r="AR2" s="486"/>
      <c r="AS2" s="486"/>
      <c r="AT2" s="486"/>
      <c r="AU2" s="486"/>
      <c r="AV2" s="486"/>
      <c r="AW2" s="486"/>
      <c r="AX2" s="486"/>
      <c r="AY2" s="486"/>
      <c r="AZ2" s="486"/>
      <c r="BA2" s="486"/>
      <c r="BB2" s="486"/>
      <c r="BC2" s="486"/>
      <c r="BD2" s="486"/>
      <c r="BE2" s="486"/>
      <c r="BF2" s="486"/>
      <c r="BG2" s="487"/>
      <c r="BI2" s="488"/>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体制強化区分に〇を入力してください</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IF(E10="","-",IF(AND(E10="○",BU17="OK",BU18="OK",BU19="OK"),"OK","不可"))</f>
        <v>-</v>
      </c>
      <c r="BO3" s="493"/>
      <c r="BP3" s="493"/>
      <c r="BQ3" s="494" t="str">
        <f>IF(E10="","-",IF(AND(E10="○",AO4="OK"),"OK","不可"))</f>
        <v>-</v>
      </c>
      <c r="BR3" s="494"/>
      <c r="BS3" s="494"/>
      <c r="BT3" s="495"/>
      <c r="BU3" s="495"/>
      <c r="BV3" s="496" t="str">
        <f>IF(E10="","-",IF(AND(E10="○",AO1="OK",AO2="OK",AO3="OK",D48=""),"OK","不可"))</f>
        <v>-</v>
      </c>
      <c r="BW3" s="496"/>
      <c r="BX3" s="496"/>
      <c r="BY3" s="151"/>
      <c r="BZ3" s="151" t="str">
        <f>IF(AND(BN3="OK",BQ3="OK",BV3="OK"),"OK","")</f>
        <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定員が運営基準を満たしていません</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IF(E11="","-",IF(AND(E11="○",BU17="OK",BU18="OK",BU20="OK"),"OK","不可"))</f>
        <v>-</v>
      </c>
      <c r="BO4" s="493"/>
      <c r="BP4" s="493"/>
      <c r="BQ4" s="494" t="str">
        <f>IF(E11="","-",IF(AND(E11="○",AO4="OK"),"OK","不可"))</f>
        <v>-</v>
      </c>
      <c r="BR4" s="494"/>
      <c r="BS4" s="494"/>
      <c r="BT4" s="505" t="str">
        <f>IF(E11="","-",IF(AND(BL9="",BQ9="",BV9=""),"不可","OK"))</f>
        <v>-</v>
      </c>
      <c r="BU4" s="505"/>
      <c r="BV4" s="496" t="str">
        <f>IF(E11="","-",IF(AND(E11="○",基本情報シート!$C$27&lt;&gt;"",AO1="OK",AO2="OK",AO3="OK",D48=""),"OK","不可"))</f>
        <v>-</v>
      </c>
      <c r="BW4" s="496"/>
      <c r="BX4" s="496"/>
      <c r="BY4" s="152"/>
      <c r="BZ4" s="151" t="str">
        <f>IF(AND(BN4="OK",BQ4="OK",BT4="OK",BV4="OK"),"OK","不可")</f>
        <v>不可</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v>
      </c>
      <c r="BR5" s="494"/>
      <c r="BS5" s="494"/>
      <c r="BT5" s="505" t="str">
        <f>IF(E12="","-",IF(BQ9="","不可","OK"))</f>
        <v>-</v>
      </c>
      <c r="BU5" s="505"/>
      <c r="BV5" s="496" t="str">
        <f>IF(E12="","-",IF(AND(E12="○",基本情報シート!$C$26&lt;&gt;"",BM13="",BM14="",BM15="",BV4="OK"),"OK","不可"))</f>
        <v>-</v>
      </c>
      <c r="BW5" s="496"/>
      <c r="BX5" s="496"/>
      <c r="BY5" s="152"/>
      <c r="BZ5" s="152" t="str">
        <f>IF(BZ4="不可","不可",IF(AND(BQ5="OK",BT5="OK",BV5="OK"),"OK",""))</f>
        <v>不可</v>
      </c>
    </row>
    <row r="6" spans="1:80" ht="21" customHeight="1">
      <c r="B6" s="506" t="s">
        <v>213</v>
      </c>
      <c r="C6" s="506"/>
      <c r="D6" s="506"/>
      <c r="E6" s="506"/>
      <c r="F6" s="506"/>
      <c r="G6" s="506"/>
      <c r="H6" s="507">
        <f>基本情報シート!$C$20</f>
        <v>0</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CA6" s="174"/>
      <c r="CB6" s="174"/>
    </row>
    <row r="7" spans="1:80" ht="21.6" customHeight="1">
      <c r="B7" s="506" t="s">
        <v>214</v>
      </c>
      <c r="C7" s="506"/>
      <c r="D7" s="506"/>
      <c r="E7" s="506"/>
      <c r="F7" s="506"/>
      <c r="G7" s="506"/>
      <c r="H7" s="507">
        <f>基本情報シート!$C$19</f>
        <v>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基本情報シート!$C$22</f>
        <v/>
      </c>
      <c r="BR7" s="517"/>
      <c r="BS7" s="517"/>
      <c r="BT7" s="517"/>
      <c r="BU7" s="517"/>
      <c r="BV7" s="517"/>
      <c r="BW7" s="517"/>
      <c r="BX7" s="186"/>
      <c r="CA7" s="175"/>
    </row>
    <row r="8" spans="1:80" ht="21" customHeight="1">
      <c r="B8" s="506" t="s">
        <v>228</v>
      </c>
      <c r="C8" s="506"/>
      <c r="D8" s="506"/>
      <c r="E8" s="506"/>
      <c r="F8" s="506"/>
      <c r="G8" s="506"/>
      <c r="H8" s="507" t="str">
        <f ca="1">'第１号様式(要押印)'!B31</f>
        <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COUNTIF(J37:J46,"4")-AS10</f>
        <v>0</v>
      </c>
      <c r="AT8" s="522"/>
      <c r="AU8" s="522"/>
      <c r="AV8" s="523"/>
      <c r="AW8" s="521">
        <f>COUNTIF(J37:J46,"5")-AW10</f>
        <v>0</v>
      </c>
      <c r="AX8" s="522"/>
      <c r="AY8" s="522"/>
      <c r="AZ8" s="523"/>
      <c r="BA8" s="521">
        <f>COUNTIF(J37:J46,"6")-BA10</f>
        <v>0</v>
      </c>
      <c r="BB8" s="522"/>
      <c r="BC8" s="522"/>
      <c r="BD8" s="523"/>
      <c r="BE8" s="524">
        <f>SUM(AG8:BD8)</f>
        <v>0</v>
      </c>
      <c r="BF8" s="525"/>
      <c r="BG8" s="526"/>
      <c r="BI8" s="516" t="s">
        <v>287</v>
      </c>
      <c r="BJ8" s="516"/>
      <c r="BK8" s="516"/>
      <c r="BL8" s="516"/>
      <c r="BM8" s="516"/>
      <c r="BN8" s="516"/>
      <c r="BO8" s="516"/>
      <c r="BP8" s="516"/>
      <c r="BQ8" s="826"/>
      <c r="BR8" s="826"/>
      <c r="BS8" s="826"/>
      <c r="BT8" s="826"/>
      <c r="BU8" s="826"/>
      <c r="BV8" s="826"/>
      <c r="BW8" s="826"/>
      <c r="BY8" s="156"/>
      <c r="CA8" s="175"/>
    </row>
    <row r="9" spans="1:80" ht="21" customHeight="1">
      <c r="B9" s="506" t="s">
        <v>229</v>
      </c>
      <c r="C9" s="506"/>
      <c r="D9" s="506"/>
      <c r="E9" s="545"/>
      <c r="F9" s="545"/>
      <c r="G9" s="545"/>
      <c r="H9" s="546"/>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
      </c>
      <c r="F10" s="534"/>
      <c r="G10" s="534"/>
      <c r="H10" s="72" t="s">
        <v>51</v>
      </c>
      <c r="I10" s="535">
        <v>0.4</v>
      </c>
      <c r="J10" s="536"/>
      <c r="K10" s="536"/>
      <c r="L10" s="536"/>
      <c r="N10" s="537" t="s">
        <v>290</v>
      </c>
      <c r="O10" s="538"/>
      <c r="P10" s="538"/>
      <c r="Q10" s="538"/>
      <c r="R10" s="538"/>
      <c r="S10" s="539"/>
      <c r="T10" s="540">
        <f>COUNTIFS(J37:J46,"&gt;=4",J37:J46,"&lt;=6",P37:P46,"&lt;&gt;"&amp;"○",S37:S46,"&lt;&gt;"&amp;"○")</f>
        <v>0</v>
      </c>
      <c r="U10" s="540"/>
      <c r="V10" s="541" t="str">
        <f>IF(H9&lt;=4,"",IF(T10/H9&gt;1,1,T10/H9))</f>
        <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0</v>
      </c>
      <c r="AX10" s="522"/>
      <c r="AY10" s="522"/>
      <c r="AZ10" s="523"/>
      <c r="BA10" s="521">
        <f>COUNTIFS(J37:J46,"6",P37:P46,"○")</f>
        <v>0</v>
      </c>
      <c r="BB10" s="522"/>
      <c r="BC10" s="522"/>
      <c r="BD10" s="523"/>
      <c r="BE10" s="524">
        <f>SUM(AG10:BD10)</f>
        <v>0</v>
      </c>
      <c r="BF10" s="525"/>
      <c r="BG10" s="526"/>
      <c r="BI10" s="516" t="s">
        <v>291</v>
      </c>
      <c r="BJ10" s="516"/>
      <c r="BK10" s="516"/>
      <c r="BL10" s="516"/>
      <c r="BM10" s="516"/>
      <c r="BN10" s="516"/>
      <c r="BO10" s="516"/>
      <c r="BP10" s="516"/>
      <c r="BQ10" s="516"/>
      <c r="BR10" s="826"/>
      <c r="BS10" s="826"/>
      <c r="BT10" s="826"/>
      <c r="BU10" s="826"/>
      <c r="BV10" s="826"/>
      <c r="BW10" s="826"/>
      <c r="CA10" s="175"/>
    </row>
    <row r="11" spans="1:80" ht="21" customHeight="1">
      <c r="B11" s="532"/>
      <c r="C11" s="532"/>
      <c r="D11" s="533"/>
      <c r="E11" s="551"/>
      <c r="F11" s="551"/>
      <c r="G11" s="551"/>
      <c r="H11" s="72" t="s">
        <v>52</v>
      </c>
      <c r="I11" s="536">
        <v>1</v>
      </c>
      <c r="J11" s="536"/>
      <c r="K11" s="536"/>
      <c r="L11" s="536"/>
      <c r="N11" s="537" t="s">
        <v>278</v>
      </c>
      <c r="O11" s="538"/>
      <c r="P11" s="538"/>
      <c r="Q11" s="538"/>
      <c r="R11" s="538"/>
      <c r="S11" s="539"/>
      <c r="T11" s="552" t="str">
        <f>IF(E11="","-",基本情報シート!$C$27)</f>
        <v>-</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825"/>
      <c r="BV11" s="825"/>
      <c r="BW11" s="825"/>
      <c r="BY11" s="176"/>
      <c r="BZ11" s="176"/>
      <c r="CA11" s="175"/>
    </row>
    <row r="12" spans="1:80" ht="21" customHeight="1">
      <c r="B12" s="532"/>
      <c r="C12" s="532"/>
      <c r="D12" s="533"/>
      <c r="E12" s="561"/>
      <c r="F12" s="561"/>
      <c r="G12" s="561"/>
      <c r="H12" s="72" t="s">
        <v>242</v>
      </c>
      <c r="I12" s="536" t="s">
        <v>275</v>
      </c>
      <c r="J12" s="536"/>
      <c r="K12" s="536"/>
      <c r="L12" s="536"/>
      <c r="N12" s="562" t="s">
        <v>261</v>
      </c>
      <c r="O12" s="563"/>
      <c r="P12" s="563"/>
      <c r="Q12" s="563"/>
      <c r="R12" s="563"/>
      <c r="S12" s="564"/>
      <c r="T12" s="552" t="str">
        <f>IF(E12="","-",基本情報シート!$C$26)</f>
        <v>-</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0</v>
      </c>
      <c r="AT12" s="525"/>
      <c r="AU12" s="525"/>
      <c r="AV12" s="526"/>
      <c r="AW12" s="524">
        <f>AW8+AW10</f>
        <v>0</v>
      </c>
      <c r="AX12" s="525"/>
      <c r="AY12" s="525"/>
      <c r="AZ12" s="526"/>
      <c r="BA12" s="524">
        <f>BA8+BA10</f>
        <v>0</v>
      </c>
      <c r="BB12" s="525"/>
      <c r="BC12" s="525"/>
      <c r="BD12" s="526"/>
      <c r="BE12" s="524">
        <f>BE8+BE10</f>
        <v>0</v>
      </c>
      <c r="BF12" s="525"/>
      <c r="BG12" s="526"/>
      <c r="BH12" s="180"/>
      <c r="BI12" s="516" t="s">
        <v>292</v>
      </c>
      <c r="BJ12" s="516"/>
      <c r="BK12" s="516"/>
      <c r="BL12" s="516"/>
      <c r="BM12" s="516"/>
      <c r="BN12" s="516"/>
      <c r="BO12" s="516"/>
      <c r="BP12" s="516"/>
      <c r="BQ12" s="516"/>
      <c r="BR12" s="516"/>
      <c r="BS12" s="516"/>
      <c r="BT12" s="516"/>
      <c r="BU12" s="559" t="str">
        <f>IF(E12="","-",IF(BD29&gt;BA32,BA32,BD29))</f>
        <v>-</v>
      </c>
      <c r="BV12" s="559"/>
      <c r="BW12" s="559"/>
      <c r="BY12" s="174"/>
      <c r="BZ12" s="174"/>
    </row>
    <row r="13" spans="1:80" ht="21" customHeight="1">
      <c r="B13" s="156" t="s">
        <v>293</v>
      </c>
      <c r="D13" s="205"/>
      <c r="S13" s="205"/>
      <c r="T13" s="486" t="str">
        <f>IF(E11="","",IF(AND(E11="○",基本情報シート!$C$27=""),"「基本情報シート」の「専門研修受講者予定者」欄を入力してください",IF(E12="","",IF(AND(E12="○",基本情報シート!$C$26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IF(基本情報シート!$C$21="介護サービス包括型","○","")</f>
        <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t="str">
        <f>IF((OR(C17="○",C18="○")),ROUNDDOWN(((BE8+BE10*0.9))/6,1)*BA32,"-")</f>
        <v>-</v>
      </c>
      <c r="AI17" s="602"/>
      <c r="AJ17" s="602"/>
      <c r="AK17" s="602"/>
      <c r="AL17" s="603"/>
      <c r="AM17" s="604" t="str">
        <f>IF(C19="○","-",IF(OR(C17="○",C18="○"),ROUNDDOWN((BE8+BE10*0.9)/6*40,1)+ROUNDDOWN((AO8+AO10*0.9)/9*40,1)+ROUNDDOWN((AS8-AS9+AS10*0.9)/6*40,1)+ROUNDDOWN(AS9/12*40,1)+ROUNDDOWN((AW8-AW9+AW10*0.9)/4*40,1)+ROUNDDOWN(AW9/8*40,1)+ROUNDDOWN((BA8-BA9+BA10*0.9)/2.5*40,1)+ROUNDDOWN(BA9/5*40,1)+ROUNDDOWN((BE8+BE10*0.9)/12*40,1),""))</f>
        <v/>
      </c>
      <c r="AN17" s="605"/>
      <c r="AO17" s="605"/>
      <c r="AP17" s="605"/>
      <c r="AQ17" s="606"/>
      <c r="AR17" s="604" t="str">
        <f>IF(C19="○","-",IF(OR(C17="○",C18="○"),ROUNDDOWN(AM17+0.4*BA32,1),""))</f>
        <v/>
      </c>
      <c r="AS17" s="605"/>
      <c r="AT17" s="605"/>
      <c r="AU17" s="605"/>
      <c r="AV17" s="606"/>
      <c r="AW17" s="618" t="str">
        <f>IF(E11="","-",IF(C19="○","-",IF(OR(C17="○",C18="○"),ROUNDDOWN(AM17+1*BA32,1),"")))</f>
        <v>-</v>
      </c>
      <c r="AX17" s="619"/>
      <c r="AY17" s="619"/>
      <c r="AZ17" s="619"/>
      <c r="BA17" s="620"/>
      <c r="BB17" s="623">
        <f>IF(C19="○","-",BD25)</f>
        <v>0</v>
      </c>
      <c r="BC17" s="624"/>
      <c r="BD17" s="624"/>
      <c r="BE17" s="624"/>
      <c r="BF17" s="624"/>
      <c r="BG17" s="625">
        <f>IF(C19="○","-",BD27)</f>
        <v>0</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
      </c>
      <c r="BV17" s="493"/>
      <c r="BW17" s="493"/>
    </row>
    <row r="18" spans="2:78" ht="21" customHeight="1">
      <c r="B18" s="193"/>
      <c r="C18" s="552" t="str">
        <f>IF(基本情報シート!$C$21="外部サービス利用型","○","")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t="str">
        <f>IF(C18="○","不要",IF(C17="○",ROUNDDOWN((AO8+AO10*0.9)/9*BA32,1)+ROUNDDOWN((AS8-AS9+AS10*0.9)/6*BA32,1)+ROUNDDOWN(AS9/12*BA32,1)+ROUNDDOWN((AW8-AW9+AW10*0.9)/4*BA32,1)+ROUNDDOWN(AW9/8*BA32,1)+ROUNDDOWN((BA8-BA$9+BA10*0.9)/2.5*BA32,1)+ROUNDDOWN(BA9/5*BA32,1),"-"))</f>
        <v>-</v>
      </c>
      <c r="AI18" s="613"/>
      <c r="AJ18" s="613"/>
      <c r="AK18" s="613"/>
      <c r="AL18" s="614"/>
      <c r="AM18" s="607"/>
      <c r="AN18" s="608"/>
      <c r="AO18" s="608"/>
      <c r="AP18" s="608"/>
      <c r="AQ18" s="609"/>
      <c r="AR18" s="607"/>
      <c r="AS18" s="608"/>
      <c r="AT18" s="608"/>
      <c r="AU18" s="608"/>
      <c r="AV18" s="609"/>
      <c r="AW18" s="621"/>
      <c r="AX18" s="608"/>
      <c r="AY18" s="608"/>
      <c r="AZ18" s="608"/>
      <c r="BA18" s="622"/>
      <c r="BB18" s="615">
        <f>IF(C19="○","-",BD26)</f>
        <v>0</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
      </c>
      <c r="BV18" s="493"/>
      <c r="BW18" s="493"/>
    </row>
    <row r="19" spans="2:78" ht="21" customHeight="1">
      <c r="B19" s="193"/>
      <c r="C19" s="552" t="str">
        <f>IF(基本情報シート!$C$21="日中サービス支援型","○","")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
      </c>
      <c r="BV19" s="493"/>
      <c r="BW19" s="493"/>
    </row>
    <row r="20" spans="2:78" ht="21" customHeight="1" thickBot="1">
      <c r="B20" s="197"/>
      <c r="C20" s="640" t="str">
        <f>IF(AND(C17="",C18="",C19=""),"基本情報シートのサービス類型を入力してください","")</f>
        <v>基本情報シートのサービス類型を入力してください</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 t="shared" ref="V24:AW24" si="0">WEEKDAY(V23,1)</f>
        <v>4</v>
      </c>
      <c r="W24" s="85">
        <f t="shared" si="0"/>
        <v>5</v>
      </c>
      <c r="X24" s="85">
        <f t="shared" si="0"/>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c r="W25" s="211"/>
      <c r="X25" s="211"/>
      <c r="Y25" s="211"/>
      <c r="Z25" s="211"/>
      <c r="AA25" s="211"/>
      <c r="AB25" s="258"/>
      <c r="AC25" s="219"/>
      <c r="AD25" s="211"/>
      <c r="AE25" s="211"/>
      <c r="AF25" s="211"/>
      <c r="AG25" s="211"/>
      <c r="AH25" s="211"/>
      <c r="AI25" s="210"/>
      <c r="AJ25" s="220"/>
      <c r="AK25" s="211"/>
      <c r="AL25" s="211"/>
      <c r="AM25" s="211"/>
      <c r="AN25" s="211"/>
      <c r="AO25" s="211"/>
      <c r="AP25" s="258"/>
      <c r="AQ25" s="219"/>
      <c r="AR25" s="211"/>
      <c r="AS25" s="211"/>
      <c r="AT25" s="211"/>
      <c r="AU25" s="211"/>
      <c r="AV25" s="211"/>
      <c r="AW25" s="210"/>
      <c r="AX25" s="220"/>
      <c r="AY25" s="211"/>
      <c r="AZ25" s="258"/>
      <c r="BA25" s="673">
        <f>SUM(V25:AZ25)</f>
        <v>0</v>
      </c>
      <c r="BB25" s="674"/>
      <c r="BC25" s="675"/>
      <c r="BD25" s="676">
        <f>BA25*(28/DAY(EOMONTH(AV6,0)))/4</f>
        <v>0</v>
      </c>
      <c r="BE25" s="677"/>
      <c r="BF25" s="678"/>
      <c r="BG25" s="679" t="e">
        <f>ROUNDDOWN(SUM(BD25:BF25)/BA32,1)</f>
        <v>#DIV/0!</v>
      </c>
      <c r="BH25" s="680"/>
      <c r="BI25" s="681"/>
      <c r="BJ25" s="682">
        <f>ROUNDDOWN(SUM(BD25:BF25)/40,1)</f>
        <v>0</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c r="W26" s="260"/>
      <c r="X26" s="260"/>
      <c r="Y26" s="260"/>
      <c r="Z26" s="260"/>
      <c r="AA26" s="260"/>
      <c r="AB26" s="261"/>
      <c r="AC26" s="259"/>
      <c r="AD26" s="260"/>
      <c r="AE26" s="260"/>
      <c r="AF26" s="260"/>
      <c r="AG26" s="260"/>
      <c r="AH26" s="260"/>
      <c r="AI26" s="262"/>
      <c r="AJ26" s="263"/>
      <c r="AK26" s="260"/>
      <c r="AL26" s="260"/>
      <c r="AM26" s="260"/>
      <c r="AN26" s="260"/>
      <c r="AO26" s="260"/>
      <c r="AP26" s="261"/>
      <c r="AQ26" s="259"/>
      <c r="AR26" s="260"/>
      <c r="AS26" s="260"/>
      <c r="AT26" s="260"/>
      <c r="AU26" s="260"/>
      <c r="AV26" s="260"/>
      <c r="AW26" s="262"/>
      <c r="AX26" s="263"/>
      <c r="AY26" s="260"/>
      <c r="AZ26" s="261"/>
      <c r="BA26" s="694">
        <f>SUM(V26:AZ26)</f>
        <v>0</v>
      </c>
      <c r="BB26" s="695"/>
      <c r="BC26" s="696"/>
      <c r="BD26" s="697">
        <f>BA26*(28/DAY(EOMONTH(AV6,0)))/4</f>
        <v>0</v>
      </c>
      <c r="BE26" s="698"/>
      <c r="BF26" s="699"/>
      <c r="BG26" s="700" t="e">
        <f>ROUNDDOWN(SUM(BD26:BF26)/BA32,1)</f>
        <v>#DIV/0!</v>
      </c>
      <c r="BH26" s="701"/>
      <c r="BI26" s="702"/>
      <c r="BJ26" s="703">
        <f>ROUNDDOWN(SUM(BD26:BF26)/40,1)</f>
        <v>0</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Z27" si="1">SUM(V25:V26)</f>
        <v>0</v>
      </c>
      <c r="W27" s="207">
        <f t="shared" si="1"/>
        <v>0</v>
      </c>
      <c r="X27" s="207">
        <f t="shared" si="1"/>
        <v>0</v>
      </c>
      <c r="Y27" s="207">
        <f t="shared" si="1"/>
        <v>0</v>
      </c>
      <c r="Z27" s="207">
        <f t="shared" si="1"/>
        <v>0</v>
      </c>
      <c r="AA27" s="207">
        <f t="shared" si="1"/>
        <v>0</v>
      </c>
      <c r="AB27" s="264">
        <f t="shared" si="1"/>
        <v>0</v>
      </c>
      <c r="AC27" s="206">
        <f t="shared" si="1"/>
        <v>0</v>
      </c>
      <c r="AD27" s="207">
        <f t="shared" si="1"/>
        <v>0</v>
      </c>
      <c r="AE27" s="207">
        <f t="shared" si="1"/>
        <v>0</v>
      </c>
      <c r="AF27" s="207">
        <f t="shared" si="1"/>
        <v>0</v>
      </c>
      <c r="AG27" s="207">
        <f t="shared" si="1"/>
        <v>0</v>
      </c>
      <c r="AH27" s="207">
        <f t="shared" si="1"/>
        <v>0</v>
      </c>
      <c r="AI27" s="208">
        <f t="shared" si="1"/>
        <v>0</v>
      </c>
      <c r="AJ27" s="207">
        <f t="shared" si="1"/>
        <v>0</v>
      </c>
      <c r="AK27" s="207">
        <f t="shared" si="1"/>
        <v>0</v>
      </c>
      <c r="AL27" s="207">
        <f t="shared" si="1"/>
        <v>0</v>
      </c>
      <c r="AM27" s="207">
        <f t="shared" si="1"/>
        <v>0</v>
      </c>
      <c r="AN27" s="207">
        <f t="shared" si="1"/>
        <v>0</v>
      </c>
      <c r="AO27" s="207">
        <f t="shared" si="1"/>
        <v>0</v>
      </c>
      <c r="AP27" s="264">
        <f t="shared" si="1"/>
        <v>0</v>
      </c>
      <c r="AQ27" s="206">
        <f t="shared" si="1"/>
        <v>0</v>
      </c>
      <c r="AR27" s="207">
        <f t="shared" si="1"/>
        <v>0</v>
      </c>
      <c r="AS27" s="207">
        <f t="shared" si="1"/>
        <v>0</v>
      </c>
      <c r="AT27" s="207">
        <f t="shared" si="1"/>
        <v>0</v>
      </c>
      <c r="AU27" s="207">
        <f t="shared" si="1"/>
        <v>0</v>
      </c>
      <c r="AV27" s="207">
        <f t="shared" si="1"/>
        <v>0</v>
      </c>
      <c r="AW27" s="209">
        <f t="shared" si="1"/>
        <v>0</v>
      </c>
      <c r="AX27" s="207">
        <f t="shared" si="1"/>
        <v>0</v>
      </c>
      <c r="AY27" s="265">
        <f t="shared" si="1"/>
        <v>0</v>
      </c>
      <c r="AZ27" s="264">
        <f t="shared" si="1"/>
        <v>0</v>
      </c>
      <c r="BA27" s="712">
        <f>SUM(BA25:BC26)</f>
        <v>0</v>
      </c>
      <c r="BB27" s="713"/>
      <c r="BC27" s="713"/>
      <c r="BD27" s="714">
        <f>SUM(BD25:BF26)</f>
        <v>0</v>
      </c>
      <c r="BE27" s="714"/>
      <c r="BF27" s="714"/>
      <c r="BG27" s="715" t="e">
        <f>SUM(BG25:BI26)</f>
        <v>#DIV/0!</v>
      </c>
      <c r="BH27" s="715"/>
      <c r="BI27" s="715"/>
      <c r="BJ27" s="716">
        <f>SUM(BJ25:BL26)</f>
        <v>0</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c r="W28" s="267"/>
      <c r="X28" s="267"/>
      <c r="Y28" s="267"/>
      <c r="Z28" s="267"/>
      <c r="AA28" s="267"/>
      <c r="AB28" s="268"/>
      <c r="AC28" s="269"/>
      <c r="AD28" s="267"/>
      <c r="AE28" s="267"/>
      <c r="AF28" s="267"/>
      <c r="AG28" s="267"/>
      <c r="AH28" s="267"/>
      <c r="AI28" s="270"/>
      <c r="AJ28" s="266"/>
      <c r="AK28" s="267"/>
      <c r="AL28" s="267"/>
      <c r="AM28" s="267"/>
      <c r="AN28" s="267"/>
      <c r="AO28" s="267"/>
      <c r="AP28" s="268"/>
      <c r="AQ28" s="269"/>
      <c r="AR28" s="267"/>
      <c r="AS28" s="267"/>
      <c r="AT28" s="267"/>
      <c r="AU28" s="267"/>
      <c r="AV28" s="267"/>
      <c r="AW28" s="270"/>
      <c r="AX28" s="266"/>
      <c r="AY28" s="267"/>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c r="W29" s="272"/>
      <c r="X29" s="272"/>
      <c r="Y29" s="272"/>
      <c r="Z29" s="272"/>
      <c r="AA29" s="272"/>
      <c r="AB29" s="273"/>
      <c r="AC29" s="274"/>
      <c r="AD29" s="272"/>
      <c r="AE29" s="272"/>
      <c r="AF29" s="272"/>
      <c r="AG29" s="272"/>
      <c r="AH29" s="272"/>
      <c r="AI29" s="275"/>
      <c r="AJ29" s="276"/>
      <c r="AK29" s="272"/>
      <c r="AL29" s="272"/>
      <c r="AM29" s="272"/>
      <c r="AN29" s="272"/>
      <c r="AO29" s="272"/>
      <c r="AP29" s="273"/>
      <c r="AQ29" s="274"/>
      <c r="AR29" s="272"/>
      <c r="AS29" s="272"/>
      <c r="AT29" s="272"/>
      <c r="AU29" s="272"/>
      <c r="AV29" s="272"/>
      <c r="AW29" s="275"/>
      <c r="AX29" s="276"/>
      <c r="AY29" s="272"/>
      <c r="AZ29" s="277"/>
      <c r="BA29" s="694">
        <f>SUM(V29:AZ29)</f>
        <v>0</v>
      </c>
      <c r="BB29" s="695"/>
      <c r="BC29" s="696"/>
      <c r="BD29" s="697">
        <f>BA29*(28/DAY(EOMONTH(AV6,0)))/4</f>
        <v>0</v>
      </c>
      <c r="BE29" s="698"/>
      <c r="BF29" s="699"/>
      <c r="BG29" s="700" t="e">
        <f>ROUNDDOWN(SUM(BD29:BF29)/BA32,1)</f>
        <v>#DIV/0!</v>
      </c>
      <c r="BH29" s="701"/>
      <c r="BI29" s="702"/>
      <c r="BJ29" s="703">
        <f>ROUNDDOWN(SUM(BD29:BF29)/40,1)</f>
        <v>0</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
      </c>
      <c r="W30" s="279" t="str">
        <f>IF(OR(AND((W28&gt;=1),COUNTIF(W37:W46,"☆")&gt;=1,BU17="OK",BU19="OK",AO4="OK"),AND((W28=0),COUNTIF(W37:W46,"△")&gt;=1,BU17="OK",BU19="OK",AO4="OK")),"○","")</f>
        <v/>
      </c>
      <c r="X30" s="279" t="str">
        <f>IF(OR(AND((X28&gt;=1),COUNTIF(X37:X46,"☆")&gt;=1,BU17="OK",BU19="OK",AO4="OK"),AND((X28=0),COUNTIF(X37:X46,"△")&gt;=1,BU17="OK",BU19="OK",AO4="OK")),"○","")</f>
        <v/>
      </c>
      <c r="Y30" s="279" t="str">
        <f>IF(OR(AND((Y28&gt;=1),COUNTIF(Y37:Y46,"☆")&gt;=1,BU17="OK",BU19="OK",AO4="OK"),AND((Y28=0),COUNTIF(Y37:Y46,"△")&gt;=1,BU17="OK",BU19="OK",AO4="OK")),"○","")</f>
        <v/>
      </c>
      <c r="Z30" s="279" t="str">
        <f>IF(OR(AND((Z28&gt;=1),COUNTIF(Z37:Z46,"☆")&gt;=1,BU17="OK",BU19="OK",AO4="OK"),AND((Z28=0),COUNTIF(Z37:Z46,"△")&gt;=1,BU17="OK",BU19="OK",AO4="OK")),"○","")</f>
        <v/>
      </c>
      <c r="AA30" s="279" t="str">
        <f>IF(OR(AND((AA28&gt;=1),COUNTIF(AA37:AA46,"☆")&gt;=1,BU17="OK",BU19="OK",AO4="OK"),AND((AA28=0),COUNTIF(AA37:AA46,"△")&gt;=1,BU17="OK",BU19="OK",AO4="OK")),"○","")</f>
        <v/>
      </c>
      <c r="AB30" s="280" t="str">
        <f>IF(OR(AND((AB28&gt;=1),COUNTIF(AB37:AB46,"☆")&gt;=1,BU17="OK",BU19="OK",AO4="OK"),AND((AB28=0),COUNTIF(AB37:AB46,"△")&gt;=1,BU17="OK",BU19="OK",AO4="OK")),"○","")</f>
        <v/>
      </c>
      <c r="AC30" s="281" t="str">
        <f>IF(OR(AND((AC28&gt;=1),COUNTIF(AC37:AC46,"☆")&gt;=1,BU17="OK",BU19="OK",AO4="OK"),AND((AC28=0),COUNTIF(AC37:AC46,"△")&gt;=1,BU17="OK",BU19="OK",AO4="OK")),"○","")</f>
        <v/>
      </c>
      <c r="AD30" s="279" t="str">
        <f>IF(OR(AND((AD28&gt;=1),COUNTIF(AD37:AD46,"☆")&gt;=1,BU17="OK",BU19="OK",AO4="OK"),AND((AD28=0),COUNTIF(AD37:AD46,"△")&gt;=1,BU17="OK",BU19="OK",AO4="OK")),"○","")</f>
        <v/>
      </c>
      <c r="AE30" s="279" t="str">
        <f>IF(OR(AND((AE28&gt;=1),COUNTIF(AE37:AE46,"☆")&gt;=1,BU17="OK",BU19="OK",AO4="OK"),AND((AE28=0),COUNTIF(AE37:AE46,"△")&gt;=1,BU17="OK",BU19="OK",AO4="OK")),"○","")</f>
        <v/>
      </c>
      <c r="AF30" s="279" t="str">
        <f>IF(OR(AND((AF28&gt;=1),COUNTIF(AF37:AF46,"☆")&gt;=1,BU17="OK",BU19="OK",AO4="OK"),AND((AF28=0),COUNTIF(AF37:AF46,"△")&gt;=1,BU17="OK",BU19="OK",AO4="OK")),"○","")</f>
        <v/>
      </c>
      <c r="AG30" s="279" t="str">
        <f>IF(OR(AND((AG28&gt;=1),COUNTIF(AG37:AG46,"☆")&gt;=1,BU17="OK",BU19="OK",AO4="OK"),AND((AG28=0),COUNTIF(AG37:AG46,"△")&gt;=1,BU17="OK",BU19="OK",AO4="OK")),"○","")</f>
        <v/>
      </c>
      <c r="AH30" s="279" t="str">
        <f>IF(OR(AND((AH28&gt;=1),COUNTIF(AH37:AH46,"☆")&gt;=1,BU17="OK",BU19="OK",AO4="OK"),AND((AH28=0),COUNTIF(AH37:AH46,"△")&gt;=1,BU17="OK",BU19="OK",AO4="OK")),"○","")</f>
        <v/>
      </c>
      <c r="AI30" s="282" t="str">
        <f>IF(OR(AND((AI28&gt;=1),COUNTIF(AI37:AI46,"☆")&gt;=1,BU17="OK",BU19="OK",AO4="OK"),AND((AI28=0),COUNTIF(AI37:AI46,"△")&gt;=1,BU17="OK",BU19="OK",AO4="OK")),"○","")</f>
        <v/>
      </c>
      <c r="AJ30" s="278" t="str">
        <f>IF(OR(AND((AJ28&gt;=1),COUNTIF(AJ37:AJ46,"☆")&gt;=1,BU17="OK",BU19="OK",AO4="OK"),AND((AJ28=0),COUNTIF(AJ37:AJ46,"△")&gt;=1,BU17="OK",BU19="OK",AO4="OK")),"○","")</f>
        <v/>
      </c>
      <c r="AK30" s="279" t="str">
        <f>IF(OR(AND((AK28&gt;=1),COUNTIF(AK37:AK46,"☆")&gt;=1,BU17="OK",BU19="OK",AO4="OK"),AND((AK28=0),COUNTIF(AK37:AK46,"△")&gt;=1,BU17="OK",BU19="OK",AO4="OK")),"○","")</f>
        <v/>
      </c>
      <c r="AL30" s="279" t="str">
        <f>IF(OR(AND((AL28&gt;=1),COUNTIF(AL37:AL46,"☆")&gt;=1,BU17="OK",BU19="OK",AO4="OK"),AND((AL28=0),COUNTIF(AL37:AL46,"△")&gt;=1,BU17="OK",BU19="OK",AO4="OK")),"○","")</f>
        <v/>
      </c>
      <c r="AM30" s="279" t="str">
        <f>IF(OR(AND((AM28&gt;=1),COUNTIF(AM37:AM46,"☆")&gt;=1,BU17="OK",BU19="OK",AO4="OK"),AND((AM28=0),COUNTIF(AM37:AM46,"△")&gt;=1,BU17="OK",BU19="OK",AO4="OK")),"○","")</f>
        <v/>
      </c>
      <c r="AN30" s="279" t="str">
        <f>IF(OR(AND((AN28&gt;=1),COUNTIF(AN37:AN46,"☆")&gt;=1,BU17="OK",BU19="OK",AO4="OK"),AND((AN28=0),COUNTIF(AN37:AN46,"△")&gt;=1,BU17="OK",BU19="OK",AO4="OK")),"○","")</f>
        <v/>
      </c>
      <c r="AO30" s="279" t="str">
        <f>IF(OR(AND((AO28&gt;=1),COUNTIF(AO37:AO46,"☆")&gt;=1,BU17="OK",BU19="OK",AO4="OK"),AND((AO28=0),COUNTIF(AO37:AO46,"△")&gt;=1,BU17="OK",BU19="OK",AO4="OK")),"○","")</f>
        <v/>
      </c>
      <c r="AP30" s="280" t="str">
        <f>IF(OR(AND((AP28&gt;=1),COUNTIF(AP37:AP46,"☆")&gt;=1,BU17="OK",BU19="OK",AO4="OK"),AND((AP28=0),COUNTIF(AP37:AP46,"△")&gt;=1,BU17="OK",BU19="OK",AO4="OK")),"○","")</f>
        <v/>
      </c>
      <c r="AQ30" s="281" t="str">
        <f>IF(OR(AND((AQ28&gt;=1),COUNTIF(AQ37:AQ46,"☆")&gt;=1,BU17="OK",BU19="OK",AO4="OK"),AND((AQ28=0),COUNTIF(AQ37:AQ46,"△")&gt;=1,BU17="OK",BU19="OK",AO4="OK")),"○","")</f>
        <v/>
      </c>
      <c r="AR30" s="279" t="str">
        <f>IF(OR(AND((AR28&gt;=1),COUNTIF(AR37:AR46,"☆")&gt;=1,BU17="OK",BU19="OK",AO4="OK"),AND((AR28=0),COUNTIF(AR37:AR46,"△")&gt;=1,BU17="OK",BU19="OK",AO4="OK")),"○","")</f>
        <v/>
      </c>
      <c r="AS30" s="279" t="str">
        <f>IF(OR(AND((AS28&gt;=1),COUNTIF(AS37:AS46,"☆")&gt;=1,BU17="OK",BU19="OK",AO4="OK"),AND((AS28=0),COUNTIF(AS37:AS46,"△")&gt;=1,BU17="OK",BU19="OK",AO4="OK")),"○","")</f>
        <v/>
      </c>
      <c r="AT30" s="279" t="str">
        <f>IF(OR(AND((AT28&gt;=1),COUNTIF(AT37:AT46,"☆")&gt;=1,BU17="OK",BU19="OK",AO4="OK"),AND((AT28=0),COUNTIF(AT37:AT46,"△")&gt;=1,BU17="OK",BU19="OK",AO4="OK")),"○","")</f>
        <v/>
      </c>
      <c r="AU30" s="279" t="str">
        <f>IF(OR(AND((AU28&gt;=1),COUNTIF(AU37:AU46,"☆")&gt;=1,BU17="OK",BU19="OK",AO4="OK"),AND((AU28=0),COUNTIF(AU37:AU46,"△")&gt;=1,BU17="OK",BU19="OK",AO4="OK")),"○","")</f>
        <v/>
      </c>
      <c r="AV30" s="279" t="str">
        <f>IF(OR(AND((AV28&gt;=1),COUNTIF(AV37:AV46,"☆")&gt;=1,BU17="OK",BU19="OK",AO4="OK"),AND((AV28=0),COUNTIF(AV37:AV46,"△")&gt;=1,BU17="OK",BU19="OK",AO4="OK")),"○","")</f>
        <v/>
      </c>
      <c r="AW30" s="282" t="str">
        <f>IF(OR(AND((AW28&gt;=1),COUNTIF(AW37:AW46,"☆")&gt;=1,BU17="OK",BU19="OK",AO4="OK"),AND((AW28=0),COUNTIF(AW37:AW46,"△")&gt;=1,BU17="OK",BU19="OK",AO4="OK")),"○","")</f>
        <v/>
      </c>
      <c r="AX30" s="278" t="str">
        <f>IF(OR(AND((AX28&gt;=1),COUNTIF(AX37:AX46,"☆")&gt;=1,BU17="OK",BU19="OK",AO4="OK"),AND((AX28=0),COUNTIF(AX37:AX46,"△")&gt;=1,BU17="OK",BU19="OK",AO4="OK")),"○","")</f>
        <v/>
      </c>
      <c r="AY30" s="279" t="str">
        <f>IF(OR(AND((AY28&gt;=1),COUNTIF(AY37:AY46,"☆")&gt;=1,BU17="OK",BU19="OK",AO4="OK"),AND((AY28=0),COUNTIF(AY37:AY46,"△")&gt;=1,BU17="OK",BU19="OK",AO4="OK")),"○","")</f>
        <v/>
      </c>
      <c r="AZ30" s="280" t="str">
        <f>IF(OR(AND((AZ28&gt;=1),COUNTIF(AZ37:AZ46,"☆")&gt;=1,BU17="OK",BU19="OK",AO4="OK"),AND((AZ28=0),COUNTIF(AZ37:AZ46,"△")&gt;=1,BU17="OK",BU19="OK",AO4="OK")),"○","")</f>
        <v/>
      </c>
      <c r="BA30" s="685" t="s">
        <v>30</v>
      </c>
      <c r="BB30" s="686"/>
      <c r="BC30" s="729"/>
      <c r="BD30" s="730">
        <f>IF(AND(BU17="OK",BU18="OK",BU19="OK",AO4="OK"),COUNTIF(V30:AZ30,"○"),0)</f>
        <v>0</v>
      </c>
      <c r="BE30" s="730"/>
      <c r="BF30" s="730"/>
      <c r="BG30" s="730"/>
      <c r="BH30" s="730"/>
      <c r="BI30" s="730"/>
      <c r="BJ30" s="730"/>
      <c r="BK30" s="730"/>
      <c r="BL30" s="731"/>
      <c r="BM30" s="732">
        <f>BD30*12</f>
        <v>0</v>
      </c>
      <c r="BN30" s="733"/>
      <c r="BO30" s="733"/>
      <c r="BP30" s="734"/>
      <c r="BQ30" s="827"/>
      <c r="BR30" s="828"/>
      <c r="BS30" s="828"/>
      <c r="BT30" s="828"/>
      <c r="BU30" s="828"/>
      <c r="BV30" s="829"/>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
      </c>
      <c r="W31" s="284" t="str">
        <f>IF(AND((W28&gt;1),COUNTIF(W37:W46,"☆")&gt;=1,BU17="OK",BU18="OK",BU20="OK",AO4="OK"),"○","")</f>
        <v/>
      </c>
      <c r="X31" s="284" t="str">
        <f>IF(AND((X28&gt;1),COUNTIF(X37:X46,"☆")&gt;=1,BU17="OK",BU18="OK",BU20="OK",AO4="OK"),"○","")</f>
        <v/>
      </c>
      <c r="Y31" s="284" t="str">
        <f>IF(AND((Y28&gt;1),COUNTIF(Y37:Y46,"☆")&gt;=1,BU17="OK",BU18="OK",BU20="OK",AO4="OK"),"○","")</f>
        <v/>
      </c>
      <c r="Z31" s="284" t="str">
        <f>IF(AND((Z28&gt;1),COUNTIF(Z37:Z46,"☆")&gt;=1,BU17="OK",BU18="OK",BU20="OK",AO4="OK"),"○","")</f>
        <v/>
      </c>
      <c r="AA31" s="284" t="str">
        <f>IF(AND((AA28&gt;1),COUNTIF(AA37:AA46,"☆")&gt;=1,BU17="OK",BU18="OK",BU20="OK",AO4="OK"),"○","")</f>
        <v/>
      </c>
      <c r="AB31" s="285" t="str">
        <f>IF(AND((AB28&gt;1),COUNTIF(AB37:AB46,"☆")&gt;=1,BU17="OK",BU18="OK",BU20="OK",AO4="OK"),"○","")</f>
        <v/>
      </c>
      <c r="AC31" s="286" t="str">
        <f>IF(AND((AC28&gt;1),COUNTIF(AC37:AC46,"☆")&gt;=1,BU17="OK",BU18="OK",BU20="OK",AO4="OK"),"○","")</f>
        <v/>
      </c>
      <c r="AD31" s="284" t="str">
        <f>IF(AND((AD28&gt;1),COUNTIF(AD37:AD46,"☆")&gt;=1,BU17="OK",BU18="OK",BU20="OK",AO4="OK"),"○","")</f>
        <v/>
      </c>
      <c r="AE31" s="284" t="str">
        <f>IF(AND((AE28&gt;1),COUNTIF(AE37:AE46,"☆")&gt;=1,BU17="OK",BU18="OK",BU20="OK",AO4="OK"),"○","")</f>
        <v/>
      </c>
      <c r="AF31" s="284" t="str">
        <f>IF(AND((AF28&gt;1),COUNTIF(AF37:AF46,"☆")&gt;=1,BU17="OK",BU18="OK",BU20="OK",AO4="OK"),"○","")</f>
        <v/>
      </c>
      <c r="AG31" s="284" t="str">
        <f>IF(AND((AG28&gt;1),COUNTIF(AG37:AG46,"☆")&gt;=1,BU17="OK",BU18="OK",BU20="OK",AO4="OK"),"○","")</f>
        <v/>
      </c>
      <c r="AH31" s="284" t="str">
        <f>IF(AND((AH28&gt;1),COUNTIF(AH37:AH46,"☆")&gt;=1,BU17="OK",BU18="OK",BU20="OK",AO4="OK"),"○","")</f>
        <v/>
      </c>
      <c r="AI31" s="287" t="str">
        <f>IF(AND((AI28&gt;1),COUNTIF(AI37:AI46,"☆")&gt;=1,BU17="OK",BU18="OK",BU20="OK",AO4="OK"),"○","")</f>
        <v/>
      </c>
      <c r="AJ31" s="283" t="str">
        <f>IF(AND((AJ28&gt;1),COUNTIF(AJ37:AJ46,"☆")&gt;=1,BU17="OK",BU18="OK",BU20="OK",AO4="OK"),"○","")</f>
        <v/>
      </c>
      <c r="AK31" s="284" t="str">
        <f>IF(AND((AK28&gt;1),COUNTIF(AK37:AK46,"☆")&gt;=1,BU17="OK",BU18="OK",BU20="OK",AO4="OK"),"○","")</f>
        <v/>
      </c>
      <c r="AL31" s="284" t="str">
        <f>IF(AND((AL28&gt;1),COUNTIF(AL37:AL46,"☆")&gt;=1,BU17="OK",BU18="OK",BU20="OK",AO4="OK"),"○","")</f>
        <v/>
      </c>
      <c r="AM31" s="284" t="str">
        <f>IF(AND((AM28&gt;1),COUNTIF(AM37:AM46,"☆")&gt;=1,BU17="OK",BU18="OK",BU20="OK",AO4="OK"),"○","")</f>
        <v/>
      </c>
      <c r="AN31" s="284" t="str">
        <f>IF(AND((AN28&gt;1),COUNTIF(AN37:AN46,"☆")&gt;=1,BU17="OK",BU18="OK",BU20="OK",AO4="OK"),"○","")</f>
        <v/>
      </c>
      <c r="AO31" s="284" t="str">
        <f>IF(AND((AO28&gt;1),COUNTIF(AO37:AO46,"☆")&gt;=1,BU17="OK",BU18="OK",BU20="OK",AO4="OK"),"○","")</f>
        <v/>
      </c>
      <c r="AP31" s="285" t="str">
        <f>IF(AND((AP28&gt;1),COUNTIF(AP37:AP46,"☆")&gt;=1,BU17="OK",BU18="OK",BU20="OK",AO4="OK"),"○","")</f>
        <v/>
      </c>
      <c r="AQ31" s="286" t="str">
        <f>IF(AND((AQ28&gt;1),COUNTIF(AQ37:AQ46,"☆")&gt;=1,BU17="OK",BU18="OK",BU20="OK",AO4="OK"),"○","")</f>
        <v/>
      </c>
      <c r="AR31" s="284" t="str">
        <f>IF(AND((AR28&gt;1),COUNTIF(AR37:AR46,"☆")&gt;=1,BU17="OK",BU18="OK",BU20="OK",AO4="OK"),"○","")</f>
        <v/>
      </c>
      <c r="AS31" s="284" t="str">
        <f>IF(AND((AS28&gt;1),COUNTIF(AS37:AS46,"☆")&gt;=1,BU17="OK",BU18="OK",BU20="OK",AO4="OK"),"○","")</f>
        <v/>
      </c>
      <c r="AT31" s="284" t="str">
        <f>IF(AND((AT28&gt;1),COUNTIF(AT37:AT46,"☆")&gt;=1,BU17="OK",BU18="OK",BU20="OK",AO4="OK"),"○","")</f>
        <v/>
      </c>
      <c r="AU31" s="284" t="str">
        <f>IF(AND((AU28&gt;1),COUNTIF(AU37:AU46,"☆")&gt;=1,BU17="OK",BU18="OK",BU20="OK",AO4="OK"),"○","")</f>
        <v/>
      </c>
      <c r="AV31" s="284" t="str">
        <f>IF(AND((AV28&gt;1),COUNTIF(AV37:AV46,"☆")&gt;=1,BU17="OK",BU18="OK",BU20="OK",AO4="OK"),"○","")</f>
        <v/>
      </c>
      <c r="AW31" s="287" t="str">
        <f>IF(AND((AW28&gt;1),COUNTIF(AW37:AW46,"☆")&gt;=1,BU17="OK",BU18="OK",BU20="OK",AO4="OK"),"○","")</f>
        <v/>
      </c>
      <c r="AX31" s="283" t="str">
        <f>IF(AND((AX28&gt;1),COUNTIF(AX37:AX46,"☆")&gt;=1,BU17="OK",BU18="OK",BU20="OK",AO4="OK"),"○","")</f>
        <v/>
      </c>
      <c r="AY31" s="284" t="str">
        <f>IF(AND((AY28&gt;1),COUNTIF(AY37:AY46,"☆")&gt;=1,BU17="OK",BU18="OK",BU20="OK",AO4="OK"),"○","")</f>
        <v/>
      </c>
      <c r="AZ31" s="285" t="str">
        <f>IF(AND((AZ28&gt;1),COUNTIF(AZ37:AZ46,"☆")&gt;=1,BU17="OK",BU18="OK",BU20="OK",AO4="OK"),"○","")</f>
        <v/>
      </c>
      <c r="BA31" s="691" t="s">
        <v>30</v>
      </c>
      <c r="BB31" s="692"/>
      <c r="BC31" s="748"/>
      <c r="BD31" s="749">
        <f>IF(AND(BU17="OK",BU18="OK",BU20="OK",AO4="OK"),COUNTIF(V31:AZ31,"○"),0)</f>
        <v>0</v>
      </c>
      <c r="BE31" s="749"/>
      <c r="BF31" s="749"/>
      <c r="BG31" s="749"/>
      <c r="BH31" s="749"/>
      <c r="BI31" s="749"/>
      <c r="BJ31" s="749"/>
      <c r="BK31" s="749"/>
      <c r="BL31" s="750"/>
      <c r="BM31" s="769">
        <f>BD31*12</f>
        <v>0</v>
      </c>
      <c r="BN31" s="749"/>
      <c r="BO31" s="749"/>
      <c r="BP31" s="750"/>
      <c r="BQ31" s="830"/>
      <c r="BR31" s="831"/>
      <c r="BS31" s="831"/>
      <c r="BT31" s="831"/>
      <c r="BU31" s="831"/>
      <c r="BV31" s="832"/>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基本情報シート!$C$25</f>
        <v>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2">WEEKDAY(W35,1)</f>
        <v>5</v>
      </c>
      <c r="X36" s="289">
        <f t="shared" si="2"/>
        <v>6</v>
      </c>
      <c r="Y36" s="289">
        <f t="shared" si="2"/>
        <v>7</v>
      </c>
      <c r="Z36" s="289">
        <f t="shared" si="2"/>
        <v>1</v>
      </c>
      <c r="AA36" s="289">
        <f t="shared" si="2"/>
        <v>2</v>
      </c>
      <c r="AB36" s="289">
        <f t="shared" si="2"/>
        <v>3</v>
      </c>
      <c r="AC36" s="289">
        <f t="shared" si="2"/>
        <v>4</v>
      </c>
      <c r="AD36" s="289">
        <f t="shared" si="2"/>
        <v>5</v>
      </c>
      <c r="AE36" s="289">
        <f t="shared" si="2"/>
        <v>6</v>
      </c>
      <c r="AF36" s="289">
        <f t="shared" si="2"/>
        <v>7</v>
      </c>
      <c r="AG36" s="289">
        <f t="shared" si="2"/>
        <v>1</v>
      </c>
      <c r="AH36" s="289">
        <f t="shared" si="2"/>
        <v>2</v>
      </c>
      <c r="AI36" s="289">
        <f t="shared" si="2"/>
        <v>3</v>
      </c>
      <c r="AJ36" s="289">
        <f t="shared" si="2"/>
        <v>4</v>
      </c>
      <c r="AK36" s="289">
        <f t="shared" si="2"/>
        <v>5</v>
      </c>
      <c r="AL36" s="289">
        <f t="shared" si="2"/>
        <v>6</v>
      </c>
      <c r="AM36" s="289">
        <f t="shared" si="2"/>
        <v>7</v>
      </c>
      <c r="AN36" s="289">
        <f t="shared" si="2"/>
        <v>1</v>
      </c>
      <c r="AO36" s="289">
        <f t="shared" si="2"/>
        <v>2</v>
      </c>
      <c r="AP36" s="289">
        <f t="shared" si="2"/>
        <v>3</v>
      </c>
      <c r="AQ36" s="289">
        <f t="shared" si="2"/>
        <v>4</v>
      </c>
      <c r="AR36" s="289">
        <f t="shared" si="2"/>
        <v>5</v>
      </c>
      <c r="AS36" s="289">
        <f t="shared" si="2"/>
        <v>6</v>
      </c>
      <c r="AT36" s="289">
        <f t="shared" si="2"/>
        <v>7</v>
      </c>
      <c r="AU36" s="289">
        <f t="shared" si="2"/>
        <v>1</v>
      </c>
      <c r="AV36" s="289">
        <f t="shared" si="2"/>
        <v>2</v>
      </c>
      <c r="AW36" s="289">
        <f t="shared" si="2"/>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c r="E37" s="770"/>
      <c r="F37" s="770"/>
      <c r="G37" s="770"/>
      <c r="H37" s="770"/>
      <c r="I37" s="771"/>
      <c r="J37" s="772"/>
      <c r="K37" s="770"/>
      <c r="L37" s="770"/>
      <c r="M37" s="773"/>
      <c r="N37" s="773"/>
      <c r="O37" s="773"/>
      <c r="P37" s="773"/>
      <c r="Q37" s="773"/>
      <c r="R37" s="773"/>
      <c r="S37" s="773"/>
      <c r="T37" s="773"/>
      <c r="U37" s="774"/>
      <c r="V37" s="291"/>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775">
        <f t="shared" ref="BA37:BA46" si="3">COUNTA(V37:AZ37)</f>
        <v>0</v>
      </c>
      <c r="BB37" s="776"/>
      <c r="BC37" s="823"/>
      <c r="BD37" s="824"/>
      <c r="BE37" s="824"/>
      <c r="BF37" s="824"/>
      <c r="BG37" s="824"/>
      <c r="BH37" s="824"/>
      <c r="BI37" s="824"/>
      <c r="BJ37" s="824"/>
      <c r="BK37" s="779"/>
      <c r="BL37" s="780"/>
      <c r="BM37" s="780"/>
      <c r="BN37" s="780"/>
      <c r="BO37" s="781"/>
      <c r="BP37" s="23"/>
      <c r="BQ37" s="147"/>
    </row>
    <row r="38" spans="1:76" s="1" customFormat="1" ht="16.2">
      <c r="C38" s="293">
        <v>2</v>
      </c>
      <c r="D38" s="782"/>
      <c r="E38" s="782"/>
      <c r="F38" s="782"/>
      <c r="G38" s="782"/>
      <c r="H38" s="782"/>
      <c r="I38" s="783"/>
      <c r="J38" s="784"/>
      <c r="K38" s="782"/>
      <c r="L38" s="782"/>
      <c r="M38" s="785"/>
      <c r="N38" s="785"/>
      <c r="O38" s="785"/>
      <c r="P38" s="785"/>
      <c r="Q38" s="785"/>
      <c r="R38" s="785"/>
      <c r="S38" s="785"/>
      <c r="T38" s="785"/>
      <c r="U38" s="786"/>
      <c r="V38" s="294"/>
      <c r="W38" s="295"/>
      <c r="X38" s="295"/>
      <c r="Y38" s="295"/>
      <c r="Z38" s="295"/>
      <c r="AA38" s="295"/>
      <c r="AB38" s="295"/>
      <c r="AC38" s="295"/>
      <c r="AD38" s="295"/>
      <c r="AE38" s="295"/>
      <c r="AF38" s="295"/>
      <c r="AG38" s="295"/>
      <c r="AH38" s="295"/>
      <c r="AI38" s="295"/>
      <c r="AJ38" s="295"/>
      <c r="AK38" s="295"/>
      <c r="AL38" s="295"/>
      <c r="AM38" s="295"/>
      <c r="AN38" s="295"/>
      <c r="AO38" s="295"/>
      <c r="AP38" s="295"/>
      <c r="AQ38" s="295"/>
      <c r="AR38" s="295"/>
      <c r="AS38" s="295"/>
      <c r="AT38" s="295"/>
      <c r="AU38" s="295"/>
      <c r="AV38" s="295"/>
      <c r="AW38" s="295"/>
      <c r="AX38" s="295"/>
      <c r="AY38" s="295"/>
      <c r="AZ38" s="295"/>
      <c r="BA38" s="787">
        <f t="shared" si="3"/>
        <v>0</v>
      </c>
      <c r="BB38" s="788"/>
      <c r="BC38" s="818"/>
      <c r="BD38" s="819"/>
      <c r="BE38" s="819"/>
      <c r="BF38" s="819"/>
      <c r="BG38" s="819"/>
      <c r="BH38" s="819"/>
      <c r="BI38" s="819"/>
      <c r="BJ38" s="819"/>
      <c r="BK38" s="791"/>
      <c r="BL38" s="792"/>
      <c r="BM38" s="792"/>
      <c r="BN38" s="792"/>
      <c r="BO38" s="793"/>
      <c r="BP38" s="23"/>
      <c r="BQ38" s="147"/>
    </row>
    <row r="39" spans="1:76" s="1" customFormat="1" ht="16.2">
      <c r="C39" s="293">
        <v>3</v>
      </c>
      <c r="D39" s="782"/>
      <c r="E39" s="782"/>
      <c r="F39" s="782"/>
      <c r="G39" s="782"/>
      <c r="H39" s="782"/>
      <c r="I39" s="783"/>
      <c r="J39" s="784"/>
      <c r="K39" s="782"/>
      <c r="L39" s="782"/>
      <c r="M39" s="785"/>
      <c r="N39" s="785"/>
      <c r="O39" s="785"/>
      <c r="P39" s="785"/>
      <c r="Q39" s="785"/>
      <c r="R39" s="785"/>
      <c r="S39" s="785"/>
      <c r="T39" s="785"/>
      <c r="U39" s="786"/>
      <c r="V39" s="294"/>
      <c r="W39" s="295"/>
      <c r="X39" s="295"/>
      <c r="Y39" s="295"/>
      <c r="Z39" s="295"/>
      <c r="AA39" s="295"/>
      <c r="AB39" s="295"/>
      <c r="AC39" s="295"/>
      <c r="AD39" s="295"/>
      <c r="AE39" s="295"/>
      <c r="AF39" s="295"/>
      <c r="AG39" s="295"/>
      <c r="AH39" s="295"/>
      <c r="AI39" s="295"/>
      <c r="AJ39" s="295"/>
      <c r="AK39" s="295"/>
      <c r="AL39" s="295"/>
      <c r="AM39" s="295"/>
      <c r="AN39" s="295"/>
      <c r="AO39" s="295"/>
      <c r="AP39" s="295"/>
      <c r="AQ39" s="295"/>
      <c r="AR39" s="295"/>
      <c r="AS39" s="295"/>
      <c r="AT39" s="295"/>
      <c r="AU39" s="295"/>
      <c r="AV39" s="295"/>
      <c r="AW39" s="295"/>
      <c r="AX39" s="295"/>
      <c r="AY39" s="295"/>
      <c r="AZ39" s="295"/>
      <c r="BA39" s="787">
        <f t="shared" si="3"/>
        <v>0</v>
      </c>
      <c r="BB39" s="788"/>
      <c r="BC39" s="818"/>
      <c r="BD39" s="819"/>
      <c r="BE39" s="819"/>
      <c r="BF39" s="819"/>
      <c r="BG39" s="819"/>
      <c r="BH39" s="819"/>
      <c r="BI39" s="819"/>
      <c r="BJ39" s="819"/>
      <c r="BK39" s="791"/>
      <c r="BL39" s="792"/>
      <c r="BM39" s="792"/>
      <c r="BN39" s="792"/>
      <c r="BO39" s="793"/>
      <c r="BP39" s="23"/>
      <c r="BQ39" s="147"/>
    </row>
    <row r="40" spans="1:76" s="1" customFormat="1" ht="16.2">
      <c r="C40" s="293">
        <v>4</v>
      </c>
      <c r="D40" s="782"/>
      <c r="E40" s="782"/>
      <c r="F40" s="782"/>
      <c r="G40" s="782"/>
      <c r="H40" s="782"/>
      <c r="I40" s="783"/>
      <c r="J40" s="820"/>
      <c r="K40" s="821"/>
      <c r="L40" s="822"/>
      <c r="M40" s="785"/>
      <c r="N40" s="785"/>
      <c r="O40" s="785"/>
      <c r="P40" s="785"/>
      <c r="Q40" s="785"/>
      <c r="R40" s="785"/>
      <c r="S40" s="785"/>
      <c r="T40" s="785"/>
      <c r="U40" s="786"/>
      <c r="V40" s="294"/>
      <c r="W40" s="295"/>
      <c r="X40" s="295"/>
      <c r="Y40" s="295"/>
      <c r="Z40" s="295"/>
      <c r="AA40" s="295"/>
      <c r="AB40" s="295"/>
      <c r="AC40" s="295"/>
      <c r="AD40" s="295"/>
      <c r="AE40" s="295"/>
      <c r="AF40" s="295"/>
      <c r="AG40" s="295"/>
      <c r="AH40" s="295"/>
      <c r="AI40" s="295"/>
      <c r="AJ40" s="295"/>
      <c r="AK40" s="295"/>
      <c r="AL40" s="295"/>
      <c r="AM40" s="295"/>
      <c r="AN40" s="295"/>
      <c r="AO40" s="295"/>
      <c r="AP40" s="295"/>
      <c r="AQ40" s="295"/>
      <c r="AR40" s="295"/>
      <c r="AS40" s="295"/>
      <c r="AT40" s="295"/>
      <c r="AU40" s="295"/>
      <c r="AV40" s="295"/>
      <c r="AW40" s="295"/>
      <c r="AX40" s="295"/>
      <c r="AY40" s="295"/>
      <c r="AZ40" s="295"/>
      <c r="BA40" s="787">
        <f t="shared" si="3"/>
        <v>0</v>
      </c>
      <c r="BB40" s="788"/>
      <c r="BC40" s="818"/>
      <c r="BD40" s="819"/>
      <c r="BE40" s="819"/>
      <c r="BF40" s="819"/>
      <c r="BG40" s="819"/>
      <c r="BH40" s="819"/>
      <c r="BI40" s="819"/>
      <c r="BJ40" s="819"/>
      <c r="BK40" s="791"/>
      <c r="BL40" s="792"/>
      <c r="BM40" s="792"/>
      <c r="BN40" s="792"/>
      <c r="BO40" s="793"/>
      <c r="BP40" s="23"/>
      <c r="BQ40" s="147"/>
    </row>
    <row r="41" spans="1:76" s="1" customFormat="1" ht="16.2">
      <c r="C41" s="293">
        <v>5</v>
      </c>
      <c r="D41" s="782"/>
      <c r="E41" s="782"/>
      <c r="F41" s="782"/>
      <c r="G41" s="782"/>
      <c r="H41" s="782"/>
      <c r="I41" s="783"/>
      <c r="J41" s="784"/>
      <c r="K41" s="782"/>
      <c r="L41" s="782"/>
      <c r="M41" s="785"/>
      <c r="N41" s="785"/>
      <c r="O41" s="785"/>
      <c r="P41" s="785"/>
      <c r="Q41" s="785"/>
      <c r="R41" s="785"/>
      <c r="S41" s="785"/>
      <c r="T41" s="785"/>
      <c r="U41" s="786"/>
      <c r="V41" s="294"/>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5"/>
      <c r="AS41" s="295"/>
      <c r="AT41" s="295"/>
      <c r="AU41" s="295"/>
      <c r="AV41" s="295"/>
      <c r="AW41" s="295"/>
      <c r="AX41" s="295"/>
      <c r="AY41" s="295"/>
      <c r="AZ41" s="295"/>
      <c r="BA41" s="787">
        <f t="shared" si="3"/>
        <v>0</v>
      </c>
      <c r="BB41" s="788"/>
      <c r="BC41" s="818"/>
      <c r="BD41" s="819"/>
      <c r="BE41" s="819"/>
      <c r="BF41" s="819"/>
      <c r="BG41" s="819"/>
      <c r="BH41" s="819"/>
      <c r="BI41" s="819"/>
      <c r="BJ41" s="819"/>
      <c r="BK41" s="791"/>
      <c r="BL41" s="792"/>
      <c r="BM41" s="792"/>
      <c r="BN41" s="792"/>
      <c r="BO41" s="793"/>
      <c r="BP41" s="23"/>
      <c r="BQ41" s="147"/>
    </row>
    <row r="42" spans="1:76" s="1" customFormat="1" ht="16.2">
      <c r="C42" s="293">
        <v>6</v>
      </c>
      <c r="D42" s="782"/>
      <c r="E42" s="782"/>
      <c r="F42" s="782"/>
      <c r="G42" s="782"/>
      <c r="H42" s="782"/>
      <c r="I42" s="783"/>
      <c r="J42" s="784"/>
      <c r="K42" s="782"/>
      <c r="L42" s="782"/>
      <c r="M42" s="785"/>
      <c r="N42" s="785"/>
      <c r="O42" s="785"/>
      <c r="P42" s="785"/>
      <c r="Q42" s="785"/>
      <c r="R42" s="785"/>
      <c r="S42" s="785"/>
      <c r="T42" s="785"/>
      <c r="U42" s="786"/>
      <c r="V42" s="294"/>
      <c r="W42" s="295"/>
      <c r="X42" s="295"/>
      <c r="Y42" s="295"/>
      <c r="Z42" s="295"/>
      <c r="AA42" s="295"/>
      <c r="AB42" s="295"/>
      <c r="AC42" s="295"/>
      <c r="AD42" s="295"/>
      <c r="AE42" s="295"/>
      <c r="AF42" s="295"/>
      <c r="AG42" s="295"/>
      <c r="AH42" s="295"/>
      <c r="AI42" s="295"/>
      <c r="AJ42" s="295"/>
      <c r="AK42" s="295"/>
      <c r="AL42" s="295"/>
      <c r="AM42" s="295"/>
      <c r="AN42" s="295"/>
      <c r="AO42" s="295"/>
      <c r="AP42" s="295"/>
      <c r="AQ42" s="295"/>
      <c r="AR42" s="295"/>
      <c r="AS42" s="295"/>
      <c r="AT42" s="295"/>
      <c r="AU42" s="295"/>
      <c r="AV42" s="295"/>
      <c r="AW42" s="295"/>
      <c r="AX42" s="295"/>
      <c r="AY42" s="295"/>
      <c r="AZ42" s="295"/>
      <c r="BA42" s="787">
        <f t="shared" si="3"/>
        <v>0</v>
      </c>
      <c r="BB42" s="788"/>
      <c r="BC42" s="818"/>
      <c r="BD42" s="819"/>
      <c r="BE42" s="819"/>
      <c r="BF42" s="819"/>
      <c r="BG42" s="819"/>
      <c r="BH42" s="819"/>
      <c r="BI42" s="819"/>
      <c r="BJ42" s="819"/>
      <c r="BK42" s="791"/>
      <c r="BL42" s="792"/>
      <c r="BM42" s="792"/>
      <c r="BN42" s="792"/>
      <c r="BO42" s="793"/>
      <c r="BP42" s="23"/>
      <c r="BQ42" s="147"/>
    </row>
    <row r="43" spans="1:76" s="1" customFormat="1" ht="16.2">
      <c r="C43" s="293">
        <v>7</v>
      </c>
      <c r="D43" s="782"/>
      <c r="E43" s="782"/>
      <c r="F43" s="782"/>
      <c r="G43" s="782"/>
      <c r="H43" s="782"/>
      <c r="I43" s="783"/>
      <c r="J43" s="784"/>
      <c r="K43" s="782"/>
      <c r="L43" s="782"/>
      <c r="M43" s="785"/>
      <c r="N43" s="785"/>
      <c r="O43" s="785"/>
      <c r="P43" s="785"/>
      <c r="Q43" s="785"/>
      <c r="R43" s="785"/>
      <c r="S43" s="785"/>
      <c r="T43" s="785"/>
      <c r="U43" s="786"/>
      <c r="V43" s="294"/>
      <c r="W43" s="295"/>
      <c r="X43" s="295"/>
      <c r="Y43" s="295"/>
      <c r="Z43" s="295"/>
      <c r="AA43" s="295"/>
      <c r="AB43" s="295"/>
      <c r="AC43" s="295"/>
      <c r="AD43" s="295"/>
      <c r="AE43" s="295"/>
      <c r="AF43" s="295"/>
      <c r="AG43" s="295"/>
      <c r="AH43" s="295"/>
      <c r="AI43" s="295"/>
      <c r="AJ43" s="295"/>
      <c r="AK43" s="295"/>
      <c r="AL43" s="295"/>
      <c r="AM43" s="295"/>
      <c r="AN43" s="295"/>
      <c r="AO43" s="295"/>
      <c r="AP43" s="295"/>
      <c r="AQ43" s="295"/>
      <c r="AR43" s="295"/>
      <c r="AS43" s="295"/>
      <c r="AT43" s="295"/>
      <c r="AU43" s="295"/>
      <c r="AV43" s="295"/>
      <c r="AW43" s="295"/>
      <c r="AX43" s="295"/>
      <c r="AY43" s="295"/>
      <c r="AZ43" s="295"/>
      <c r="BA43" s="787">
        <f t="shared" si="3"/>
        <v>0</v>
      </c>
      <c r="BB43" s="788"/>
      <c r="BC43" s="818"/>
      <c r="BD43" s="819"/>
      <c r="BE43" s="819"/>
      <c r="BF43" s="819"/>
      <c r="BG43" s="819"/>
      <c r="BH43" s="819"/>
      <c r="BI43" s="819"/>
      <c r="BJ43" s="819"/>
      <c r="BK43" s="791"/>
      <c r="BL43" s="792"/>
      <c r="BM43" s="792"/>
      <c r="BN43" s="792"/>
      <c r="BO43" s="793"/>
      <c r="BP43" s="23"/>
      <c r="BQ43" s="147"/>
    </row>
    <row r="44" spans="1:76" s="1" customFormat="1" ht="16.2">
      <c r="C44" s="293">
        <v>8</v>
      </c>
      <c r="D44" s="782"/>
      <c r="E44" s="782"/>
      <c r="F44" s="782"/>
      <c r="G44" s="782"/>
      <c r="H44" s="782"/>
      <c r="I44" s="783"/>
      <c r="J44" s="784"/>
      <c r="K44" s="782"/>
      <c r="L44" s="782"/>
      <c r="M44" s="785"/>
      <c r="N44" s="785"/>
      <c r="O44" s="785"/>
      <c r="P44" s="785"/>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3"/>
        <v>0</v>
      </c>
      <c r="BB44" s="788"/>
      <c r="BC44" s="818"/>
      <c r="BD44" s="819"/>
      <c r="BE44" s="819"/>
      <c r="BF44" s="819"/>
      <c r="BG44" s="819"/>
      <c r="BH44" s="819"/>
      <c r="BI44" s="819"/>
      <c r="BJ44" s="819"/>
      <c r="BK44" s="791"/>
      <c r="BL44" s="792"/>
      <c r="BM44" s="792"/>
      <c r="BN44" s="792"/>
      <c r="BO44" s="793"/>
      <c r="BP44" s="23"/>
      <c r="BQ44" s="147"/>
    </row>
    <row r="45" spans="1:76" s="1" customFormat="1" ht="16.2">
      <c r="C45" s="293">
        <v>9</v>
      </c>
      <c r="D45" s="816"/>
      <c r="E45" s="816"/>
      <c r="F45" s="816"/>
      <c r="G45" s="816"/>
      <c r="H45" s="816"/>
      <c r="I45" s="817"/>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3"/>
        <v>0</v>
      </c>
      <c r="BB45" s="788"/>
      <c r="BC45" s="818"/>
      <c r="BD45" s="819"/>
      <c r="BE45" s="819"/>
      <c r="BF45" s="819"/>
      <c r="BG45" s="819"/>
      <c r="BH45" s="819"/>
      <c r="BI45" s="819"/>
      <c r="BJ45" s="819"/>
      <c r="BK45" s="791"/>
      <c r="BL45" s="792"/>
      <c r="BM45" s="792"/>
      <c r="BN45" s="792"/>
      <c r="BO45" s="793"/>
      <c r="BP45" s="23"/>
      <c r="BQ45" s="147"/>
    </row>
    <row r="46" spans="1:76" s="1" customFormat="1" ht="16.8" thickBot="1">
      <c r="C46" s="296">
        <v>10</v>
      </c>
      <c r="D46" s="812"/>
      <c r="E46" s="812"/>
      <c r="F46" s="812"/>
      <c r="G46" s="812"/>
      <c r="H46" s="812"/>
      <c r="I46" s="813"/>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3"/>
        <v>0</v>
      </c>
      <c r="BB46" s="811"/>
      <c r="BC46" s="814"/>
      <c r="BD46" s="815"/>
      <c r="BE46" s="815"/>
      <c r="BF46" s="815"/>
      <c r="BG46" s="815"/>
      <c r="BH46" s="815"/>
      <c r="BI46" s="815"/>
      <c r="BJ46" s="815"/>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apR8X4NYu19yrZ0MZi9HwHNlTYiC45B1mHwAriI/p6OoUn1mKKTKgVnZFhzzPzEeEhJXlLWxC4Tu1Qg/TYsjVQ==" saltValue="osOm8WxXkDLRVqESB0dTDA==" spinCount="100000" sheet="1" objects="1" scenarios="1"/>
  <mergeCells count="310">
    <mergeCell ref="BM29:BP29"/>
    <mergeCell ref="BM30:BP30"/>
    <mergeCell ref="BM31:BP31"/>
    <mergeCell ref="BQ29:BV29"/>
    <mergeCell ref="BQ30:BV30"/>
    <mergeCell ref="BQ31:BV31"/>
    <mergeCell ref="T13:AV13"/>
    <mergeCell ref="B14:AC14"/>
    <mergeCell ref="BM13:BX13"/>
    <mergeCell ref="BM14:BX14"/>
    <mergeCell ref="BM15:BX15"/>
    <mergeCell ref="X15:AC16"/>
    <mergeCell ref="AD15:AG16"/>
    <mergeCell ref="AH15:BA15"/>
    <mergeCell ref="BB15:BK16"/>
    <mergeCell ref="C16:I16"/>
    <mergeCell ref="AH16:AL16"/>
    <mergeCell ref="AM16:AQ16"/>
    <mergeCell ref="AR16:AV16"/>
    <mergeCell ref="AW16:BA16"/>
    <mergeCell ref="C17:E17"/>
    <mergeCell ref="F17:S17"/>
    <mergeCell ref="X17:AC18"/>
    <mergeCell ref="AD17:AG17"/>
    <mergeCell ref="B6:G6"/>
    <mergeCell ref="H6:R6"/>
    <mergeCell ref="AV6:BG6"/>
    <mergeCell ref="BN4:BP4"/>
    <mergeCell ref="BQ4:BS4"/>
    <mergeCell ref="BT4:BU4"/>
    <mergeCell ref="BV4:BX4"/>
    <mergeCell ref="AN1:AN4"/>
    <mergeCell ref="BP1:BX1"/>
    <mergeCell ref="AI2:AJ2"/>
    <mergeCell ref="BI2:BM2"/>
    <mergeCell ref="BN2:BP2"/>
    <mergeCell ref="BQ2:BS2"/>
    <mergeCell ref="BT2:BU2"/>
    <mergeCell ref="BV2:BX2"/>
    <mergeCell ref="BI3:BM3"/>
    <mergeCell ref="BN3:BP3"/>
    <mergeCell ref="AO4:BG4"/>
    <mergeCell ref="AO3:BG3"/>
    <mergeCell ref="AO2:BG2"/>
    <mergeCell ref="AO1:BG1"/>
    <mergeCell ref="BQ3:BS3"/>
    <mergeCell ref="BT3:BU3"/>
    <mergeCell ref="BV3:BX3"/>
    <mergeCell ref="BI4:BM4"/>
    <mergeCell ref="AS7:AV7"/>
    <mergeCell ref="AW7:AZ7"/>
    <mergeCell ref="BA7:BD7"/>
    <mergeCell ref="BE7:BG7"/>
    <mergeCell ref="BI7:BP7"/>
    <mergeCell ref="BQ7:BW7"/>
    <mergeCell ref="BI5:BM5"/>
    <mergeCell ref="BN5:BP5"/>
    <mergeCell ref="BQ5:BS5"/>
    <mergeCell ref="BT5:BU5"/>
    <mergeCell ref="BV5:BX5"/>
    <mergeCell ref="B7:G7"/>
    <mergeCell ref="H7:R7"/>
    <mergeCell ref="Z7:AF7"/>
    <mergeCell ref="AG7:AJ7"/>
    <mergeCell ref="AK7:AN7"/>
    <mergeCell ref="AO7:AR7"/>
    <mergeCell ref="AS8:AV8"/>
    <mergeCell ref="AW8:AZ8"/>
    <mergeCell ref="BA8:BD8"/>
    <mergeCell ref="BE8:BG8"/>
    <mergeCell ref="BI8:BP8"/>
    <mergeCell ref="BQ8:BW8"/>
    <mergeCell ref="B8:G8"/>
    <mergeCell ref="H8:R8"/>
    <mergeCell ref="Z8:AF8"/>
    <mergeCell ref="AG8:AJ8"/>
    <mergeCell ref="AK8:AN8"/>
    <mergeCell ref="AO8:AR8"/>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AH17:AL17"/>
    <mergeCell ref="AM17:AQ18"/>
    <mergeCell ref="C18:E18"/>
    <mergeCell ref="F18:S18"/>
    <mergeCell ref="AD18:AG18"/>
    <mergeCell ref="AH18:AL18"/>
    <mergeCell ref="AR17:AV18"/>
    <mergeCell ref="AW17:BA18"/>
    <mergeCell ref="BB17:BF17"/>
    <mergeCell ref="BG17:BK18"/>
    <mergeCell ref="BM17:BT17"/>
    <mergeCell ref="BU17:BW17"/>
    <mergeCell ref="BB18:BF18"/>
    <mergeCell ref="BM18:BT18"/>
    <mergeCell ref="BU18:BW18"/>
    <mergeCell ref="C19:E19"/>
    <mergeCell ref="F19:S19"/>
    <mergeCell ref="X19:AC20"/>
    <mergeCell ref="AD19:AG19"/>
    <mergeCell ref="AH19:AL19"/>
    <mergeCell ref="AM19:AQ20"/>
    <mergeCell ref="C20:S20"/>
    <mergeCell ref="AD20:AG20"/>
    <mergeCell ref="AH20:AL20"/>
    <mergeCell ref="AR19:AV20"/>
    <mergeCell ref="AW19:BA20"/>
    <mergeCell ref="BB19:BF19"/>
    <mergeCell ref="BG19:BK20"/>
    <mergeCell ref="BM19:BT19"/>
    <mergeCell ref="BU19:BW19"/>
    <mergeCell ref="BB20:BF20"/>
    <mergeCell ref="BM20:BT20"/>
    <mergeCell ref="BU20:BW20"/>
    <mergeCell ref="B23:U24"/>
    <mergeCell ref="BA23:BC24"/>
    <mergeCell ref="BD23:BF24"/>
    <mergeCell ref="BG23:BI24"/>
    <mergeCell ref="BJ23:BL24"/>
    <mergeCell ref="B25:U25"/>
    <mergeCell ref="BA25:BC25"/>
    <mergeCell ref="BD25:BF25"/>
    <mergeCell ref="BG25:BI25"/>
    <mergeCell ref="BJ25:BL25"/>
    <mergeCell ref="B26:U26"/>
    <mergeCell ref="BA26:BC26"/>
    <mergeCell ref="BD26:BF26"/>
    <mergeCell ref="BG26:BI26"/>
    <mergeCell ref="BJ26:BL26"/>
    <mergeCell ref="B27:U27"/>
    <mergeCell ref="BA27:BC27"/>
    <mergeCell ref="BD27:BF27"/>
    <mergeCell ref="BG27:BI27"/>
    <mergeCell ref="BJ27:BL27"/>
    <mergeCell ref="B30:U30"/>
    <mergeCell ref="BA30:BC30"/>
    <mergeCell ref="BD30:BL30"/>
    <mergeCell ref="B31:U31"/>
    <mergeCell ref="BA31:BC31"/>
    <mergeCell ref="BD31:BL31"/>
    <mergeCell ref="B28:U28"/>
    <mergeCell ref="BA28:BL28"/>
    <mergeCell ref="B29:U29"/>
    <mergeCell ref="BA29:BC29"/>
    <mergeCell ref="BD29:BF29"/>
    <mergeCell ref="BG29:BI29"/>
    <mergeCell ref="BJ29:BL29"/>
    <mergeCell ref="BA32:BL32"/>
    <mergeCell ref="C35:C36"/>
    <mergeCell ref="D35:I36"/>
    <mergeCell ref="J35:L36"/>
    <mergeCell ref="M35:O36"/>
    <mergeCell ref="P35:R36"/>
    <mergeCell ref="S35:U36"/>
    <mergeCell ref="BA35:BB36"/>
    <mergeCell ref="BC35:BJ35"/>
    <mergeCell ref="BK35:BO36"/>
    <mergeCell ref="BC36:BF36"/>
    <mergeCell ref="BG36:BJ36"/>
    <mergeCell ref="D37:I37"/>
    <mergeCell ref="J37:L37"/>
    <mergeCell ref="M37:O37"/>
    <mergeCell ref="P37:R37"/>
    <mergeCell ref="S37:U37"/>
    <mergeCell ref="BA37:BB37"/>
    <mergeCell ref="BC37:BF37"/>
    <mergeCell ref="BG37:BJ37"/>
    <mergeCell ref="BK37:BO37"/>
    <mergeCell ref="D38:I38"/>
    <mergeCell ref="J38:L38"/>
    <mergeCell ref="M38:O38"/>
    <mergeCell ref="P38:R38"/>
    <mergeCell ref="S38:U38"/>
    <mergeCell ref="BA38:BB38"/>
    <mergeCell ref="BC38:BF38"/>
    <mergeCell ref="BG38:BJ38"/>
    <mergeCell ref="BK38:BO38"/>
    <mergeCell ref="BC39:BF39"/>
    <mergeCell ref="BG39:BJ39"/>
    <mergeCell ref="BK39:BO39"/>
    <mergeCell ref="D40:I40"/>
    <mergeCell ref="J40:L40"/>
    <mergeCell ref="M40:O40"/>
    <mergeCell ref="P40:R40"/>
    <mergeCell ref="S40:U40"/>
    <mergeCell ref="BA40:BB40"/>
    <mergeCell ref="BC40:BF40"/>
    <mergeCell ref="D39:I39"/>
    <mergeCell ref="J39:L39"/>
    <mergeCell ref="M39:O39"/>
    <mergeCell ref="P39:R39"/>
    <mergeCell ref="S39:U39"/>
    <mergeCell ref="BA39:BB39"/>
    <mergeCell ref="BG40:BJ40"/>
    <mergeCell ref="BK40:BO40"/>
    <mergeCell ref="D41:I41"/>
    <mergeCell ref="J41:L41"/>
    <mergeCell ref="M41:O41"/>
    <mergeCell ref="P41:R41"/>
    <mergeCell ref="S41:U41"/>
    <mergeCell ref="BA41:BB41"/>
    <mergeCell ref="BC41:BF41"/>
    <mergeCell ref="BG41:BJ41"/>
    <mergeCell ref="BK41:BO41"/>
    <mergeCell ref="D42:I42"/>
    <mergeCell ref="J42:L42"/>
    <mergeCell ref="M42:O42"/>
    <mergeCell ref="P42:R42"/>
    <mergeCell ref="S42:U42"/>
    <mergeCell ref="BA42:BB42"/>
    <mergeCell ref="BC42:BF42"/>
    <mergeCell ref="BG42:BJ42"/>
    <mergeCell ref="BK42:BO42"/>
    <mergeCell ref="BC43:BF43"/>
    <mergeCell ref="BG43:BJ43"/>
    <mergeCell ref="BK43:BO43"/>
    <mergeCell ref="D44:I44"/>
    <mergeCell ref="J44:L44"/>
    <mergeCell ref="M44:O44"/>
    <mergeCell ref="P44:R44"/>
    <mergeCell ref="S44:U44"/>
    <mergeCell ref="BA44:BB44"/>
    <mergeCell ref="BC44:BF44"/>
    <mergeCell ref="D43:I43"/>
    <mergeCell ref="J43:L43"/>
    <mergeCell ref="M43:O43"/>
    <mergeCell ref="P43:R43"/>
    <mergeCell ref="S43:U43"/>
    <mergeCell ref="BA43:BB43"/>
    <mergeCell ref="BG44:BJ44"/>
    <mergeCell ref="BK44:BO44"/>
    <mergeCell ref="AJ48:BX48"/>
    <mergeCell ref="BK45:BO45"/>
    <mergeCell ref="D46:I46"/>
    <mergeCell ref="J46:L46"/>
    <mergeCell ref="M46:O46"/>
    <mergeCell ref="P46:R46"/>
    <mergeCell ref="S46:U46"/>
    <mergeCell ref="BA46:BB46"/>
    <mergeCell ref="BC46:BF46"/>
    <mergeCell ref="BG46:BJ46"/>
    <mergeCell ref="BK46:BO46"/>
    <mergeCell ref="D45:I45"/>
    <mergeCell ref="J45:L45"/>
    <mergeCell ref="M45:O45"/>
    <mergeCell ref="P45:R45"/>
    <mergeCell ref="S45:U45"/>
    <mergeCell ref="BA45:BB45"/>
    <mergeCell ref="BC45:BF45"/>
    <mergeCell ref="BG45:BJ45"/>
    <mergeCell ref="AJ47:BX47"/>
    <mergeCell ref="D47:AI47"/>
    <mergeCell ref="D48:AI48"/>
  </mergeCells>
  <phoneticPr fontId="3"/>
  <conditionalFormatting sqref="B29:BL29">
    <cfRule type="expression" dxfId="252" priority="422">
      <formula>$E$12=""</formula>
    </cfRule>
  </conditionalFormatting>
  <conditionalFormatting sqref="C17:C19">
    <cfRule type="expression" dxfId="251" priority="423">
      <formula>IF(#REF!="〇",TRUE,FALSE)</formula>
    </cfRule>
  </conditionalFormatting>
  <conditionalFormatting sqref="C39:BO39">
    <cfRule type="expression" dxfId="250" priority="409">
      <formula>$C$39&gt;$H$9</formula>
    </cfRule>
  </conditionalFormatting>
  <conditionalFormatting sqref="C40:BO40">
    <cfRule type="expression" dxfId="249" priority="405">
      <formula>$C$40&gt;$H$9</formula>
    </cfRule>
  </conditionalFormatting>
  <conditionalFormatting sqref="C41:BO41">
    <cfRule type="expression" dxfId="248" priority="404">
      <formula>$C$41&gt;$H$9</formula>
    </cfRule>
  </conditionalFormatting>
  <conditionalFormatting sqref="C42:BO42">
    <cfRule type="expression" dxfId="247" priority="403">
      <formula>$C$42&gt;$H$9</formula>
    </cfRule>
  </conditionalFormatting>
  <conditionalFormatting sqref="C43:BO43">
    <cfRule type="expression" dxfId="246" priority="402">
      <formula>$C$43&gt;$H$9</formula>
    </cfRule>
  </conditionalFormatting>
  <conditionalFormatting sqref="C44:BO44">
    <cfRule type="expression" dxfId="245" priority="401">
      <formula>$C$44&gt;$H$9</formula>
    </cfRule>
  </conditionalFormatting>
  <conditionalFormatting sqref="C45:BO45">
    <cfRule type="expression" dxfId="244" priority="396">
      <formula>$C$45&gt;$H$9</formula>
    </cfRule>
  </conditionalFormatting>
  <conditionalFormatting sqref="C46:BO46">
    <cfRule type="expression" dxfId="243" priority="393">
      <formula>$C$46&gt;$H$9</formula>
    </cfRule>
  </conditionalFormatting>
  <conditionalFormatting sqref="E10:G10">
    <cfRule type="expression" dxfId="242" priority="411">
      <formula>$C$19="○"</formula>
    </cfRule>
  </conditionalFormatting>
  <conditionalFormatting sqref="E11:G11">
    <cfRule type="expression" dxfId="241" priority="406">
      <formula>$C$17="○"</formula>
    </cfRule>
    <cfRule type="expression" dxfId="240" priority="407">
      <formula>$C$18="○"</formula>
    </cfRule>
  </conditionalFormatting>
  <conditionalFormatting sqref="V24:AZ24">
    <cfRule type="cellIs" dxfId="239" priority="419" operator="equal">
      <formula>1</formula>
    </cfRule>
    <cfRule type="cellIs" dxfId="238" priority="420" operator="equal">
      <formula>7</formula>
    </cfRule>
  </conditionalFormatting>
  <conditionalFormatting sqref="V28:AZ28">
    <cfRule type="expression" dxfId="237" priority="429">
      <formula>AND(COUNTIF($V$37:$V$46,"☆")&gt;0,$V$28=0)</formula>
    </cfRule>
    <cfRule type="expression" dxfId="236" priority="427">
      <formula>AND(COUNTIF(V$37:V$46,"")=10,V$28&gt;0)</formula>
    </cfRule>
    <cfRule type="expression" dxfId="235" priority="428">
      <formula>AND(COUNTIF($V$37:$V$46,"☆")=0,COUNTIF($V$37:$V$46,"△")&gt;0,$V$28&gt;0)</formula>
    </cfRule>
  </conditionalFormatting>
  <conditionalFormatting sqref="V36:AZ36">
    <cfRule type="cellIs" dxfId="234" priority="414" operator="equal">
      <formula>1</formula>
    </cfRule>
    <cfRule type="cellIs" dxfId="233" priority="415" operator="equal">
      <formula>7</formula>
    </cfRule>
  </conditionalFormatting>
  <conditionalFormatting sqref="AX23:AX29">
    <cfRule type="expression" dxfId="232" priority="421">
      <formula>$AX$23="-"</formula>
    </cfRule>
  </conditionalFormatting>
  <conditionalFormatting sqref="AX35:AX36">
    <cfRule type="expression" dxfId="231" priority="418">
      <formula>$AX$23="-"</formula>
    </cfRule>
  </conditionalFormatting>
  <conditionalFormatting sqref="AX37:AX46">
    <cfRule type="expression" dxfId="230" priority="397">
      <formula>$AX$23="-"</formula>
    </cfRule>
  </conditionalFormatting>
  <conditionalFormatting sqref="AX24:AZ24 AX36:AZ36">
    <cfRule type="expression" dxfId="229" priority="426">
      <formula>#REF!="-"</formula>
    </cfRule>
  </conditionalFormatting>
  <conditionalFormatting sqref="AY23:AY29">
    <cfRule type="expression" dxfId="228" priority="413">
      <formula>$AY$23="-"</formula>
    </cfRule>
  </conditionalFormatting>
  <conditionalFormatting sqref="AY35:AY36">
    <cfRule type="expression" dxfId="227" priority="417">
      <formula>$AY$23="-"</formula>
    </cfRule>
  </conditionalFormatting>
  <conditionalFormatting sqref="AY37:AY46">
    <cfRule type="expression" dxfId="226" priority="398">
      <formula>$AY$23="-"</formula>
    </cfRule>
  </conditionalFormatting>
  <conditionalFormatting sqref="AZ23:AZ31">
    <cfRule type="expression" dxfId="225" priority="394">
      <formula>$AZ$23="-"</formula>
    </cfRule>
  </conditionalFormatting>
  <conditionalFormatting sqref="AZ35:AZ36">
    <cfRule type="expression" dxfId="224" priority="416">
      <formula>$AZ$23="-"</formula>
    </cfRule>
  </conditionalFormatting>
  <conditionalFormatting sqref="AZ37:AZ46">
    <cfRule type="expression" dxfId="223" priority="399">
      <formula>$AZ$23="-"</formula>
    </cfRule>
  </conditionalFormatting>
  <conditionalFormatting sqref="BC37:BJ46">
    <cfRule type="expression" dxfId="222" priority="410">
      <formula>$E$11=""</formula>
    </cfRule>
  </conditionalFormatting>
  <conditionalFormatting sqref="BD25:BD26">
    <cfRule type="expression" dxfId="221" priority="408">
      <formula>#REF!&gt;#REF!</formula>
    </cfRule>
  </conditionalFormatting>
  <conditionalFormatting sqref="BE12:BG12">
    <cfRule type="cellIs" dxfId="220" priority="412" operator="notEqual">
      <formula>$H$9</formula>
    </cfRule>
  </conditionalFormatting>
  <conditionalFormatting sqref="BI8:BW8">
    <cfRule type="expression" dxfId="219" priority="1">
      <formula>$C$19="○"</formula>
    </cfRule>
  </conditionalFormatting>
  <conditionalFormatting sqref="BI10:BW12">
    <cfRule type="expression" dxfId="218" priority="395">
      <formula>$E$12=""</formula>
    </cfRule>
  </conditionalFormatting>
  <conditionalFormatting sqref="BK37:BK46">
    <cfRule type="expression" dxfId="217" priority="400">
      <formula>$E$11=""</formula>
    </cfRule>
  </conditionalFormatting>
  <dataValidations count="11">
    <dataValidation type="list" allowBlank="1" showInputMessage="1" showErrorMessage="1" sqref="BQ8:BW8" xr:uid="{E976961C-0ACD-4EA3-AFB0-BB2CFCCA74C4}">
      <formula1>"Ⅰ,Ⅰ・Ⅱ,Ⅰ・Ⅲ,Ⅰ・Ⅱ・Ⅲ"</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WTM47:WTN48 M37:P46" xr:uid="{FE438568-E5ED-461E-807B-FAFC61B0BDFF}">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4A92A153-4EB5-4AFC-ADB5-E1525ABBD011}">
      <formula1>"○,△"</formula1>
    </dataValidation>
    <dataValidation type="list" allowBlank="1" showInputMessage="1" showErrorMessage="1" sqref="V37:AZ46" xr:uid="{0378EF90-FF9C-4C96-A3AF-BF0B16C97855}">
      <formula1>"☆,△"</formula1>
    </dataValidation>
    <dataValidation type="decimal" operator="greaterThanOrEqual" allowBlank="1" showInputMessage="1" showErrorMessage="1" error="数字を入れてください" sqref="V28:AZ29" xr:uid="{4098A24F-E937-43FA-92E2-179941523FF0}">
      <formula1>0</formula1>
    </dataValidation>
    <dataValidation type="list" allowBlank="1" showInputMessage="1" showErrorMessage="1" sqref="AI2:AJ2" xr:uid="{6E80E5A3-84D8-43C1-905E-C6EFDCFE74FC}">
      <formula1>"4,5,6,7,8,9,10,11,12,1,2,3"</formula1>
    </dataValidation>
    <dataValidation type="whole" allowBlank="1" showInputMessage="1" showErrorMessage="1" sqref="H7 S5:Y5" xr:uid="{7CD81965-83B8-44D4-8DF4-57EE0909201B}">
      <formula1>0</formula1>
      <formula2>1399999999</formula2>
    </dataValidation>
    <dataValidation type="list" allowBlank="1" showInputMessage="1" showErrorMessage="1" sqref="J37:J46" xr:uid="{E2A1B1ED-1559-4FB3-9BBB-6DDFC1535E90}">
      <formula1>"6,5,4,3,2,1,なし"</formula1>
    </dataValidation>
    <dataValidation type="list" allowBlank="1" showInputMessage="1" showErrorMessage="1" sqref="BK37:BK46" xr:uid="{87C0A8F8-947C-4453-B516-333739D8C162}">
      <formula1>"○, "</formula1>
    </dataValidation>
    <dataValidation type="whole" allowBlank="1" showInputMessage="1" showErrorMessage="1" error="２～１０の数値を入力してください" sqref="H9:K9" xr:uid="{A5E43F7A-0813-411B-9F17-A4DF1302206A}">
      <formula1>1</formula1>
      <formula2>10</formula2>
    </dataValidation>
    <dataValidation type="whole" operator="greaterThanOrEqual" allowBlank="1" showInputMessage="1" showErrorMessage="1" error="数値を入力してください" sqref="BU11:BW11 BQ30:BV31" xr:uid="{7C392075-31D2-49F6-AFD7-F7D0ADDE4B1A}">
      <formula1>0</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D6D89-82F6-4E22-B11C-32B9FB60B923}">
  <sheetPr>
    <tabColor rgb="FFFFC00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 ca="1">IF(H8="","ユニット名が入力されていません",IF(H9="","ユニット定員が入力されていません",IF(C19="○","OK",IF(BQ8="","夜間支援等体制加算が入力されていません","OK"))))</f>
        <v>ユニット名が入力されていません</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
      </c>
      <c r="AP2" s="486"/>
      <c r="AQ2" s="486"/>
      <c r="AR2" s="486"/>
      <c r="AS2" s="486"/>
      <c r="AT2" s="486"/>
      <c r="AU2" s="486"/>
      <c r="AV2" s="486"/>
      <c r="AW2" s="486"/>
      <c r="AX2" s="486"/>
      <c r="AY2" s="486"/>
      <c r="AZ2" s="486"/>
      <c r="BA2" s="486"/>
      <c r="BB2" s="486"/>
      <c r="BC2" s="486"/>
      <c r="BD2" s="486"/>
      <c r="BE2" s="486"/>
      <c r="BF2" s="486"/>
      <c r="BG2" s="487"/>
      <c r="BI2" s="488"/>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体制強化区分に〇を入力してください</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IF(E10="","-",IF(AND(E10="○",BU17="OK",BU18="OK",BU19="OK"),"OK","不可"))</f>
        <v>-</v>
      </c>
      <c r="BO3" s="493"/>
      <c r="BP3" s="493"/>
      <c r="BQ3" s="494" t="str">
        <f>IF(E10="","-",IF(AND(E10="○",AO4="OK"),"OK","不可"))</f>
        <v>-</v>
      </c>
      <c r="BR3" s="494"/>
      <c r="BS3" s="494"/>
      <c r="BT3" s="495"/>
      <c r="BU3" s="495"/>
      <c r="BV3" s="496" t="str">
        <f>IF(E10="","-",IF(AND(E10="○",AO1="OK",AO2="OK",AO3="OK",D48=""),"OK","不可"))</f>
        <v>-</v>
      </c>
      <c r="BW3" s="496"/>
      <c r="BX3" s="496"/>
      <c r="BY3" s="151"/>
      <c r="BZ3" s="151" t="str">
        <f>IF(AND(BN3="OK",BQ3="OK",BV3="OK"),"OK","")</f>
        <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定員が運営基準を満たしていません</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IF(E11="","-",IF(AND(E11="○",BU17="OK",BU18="OK",BU20="OK"),"OK","不可"))</f>
        <v>-</v>
      </c>
      <c r="BO4" s="493"/>
      <c r="BP4" s="493"/>
      <c r="BQ4" s="494" t="str">
        <f>IF(E11="","-",IF(AND(E11="○",AO4="OK"),"OK","不可"))</f>
        <v>-</v>
      </c>
      <c r="BR4" s="494"/>
      <c r="BS4" s="494"/>
      <c r="BT4" s="505" t="str">
        <f>IF(E11="","-",IF(AND(BL9="",BQ9="",BV9=""),"不可","OK"))</f>
        <v>-</v>
      </c>
      <c r="BU4" s="505"/>
      <c r="BV4" s="496" t="str">
        <f>IF(E11="","-",IF(AND(E11="○",基本情報シート!$C$27&lt;&gt;"",AO1="OK",AO2="OK",AO3="OK",D48=""),"OK","不可"))</f>
        <v>-</v>
      </c>
      <c r="BW4" s="496"/>
      <c r="BX4" s="496"/>
      <c r="BY4" s="152"/>
      <c r="BZ4" s="151" t="str">
        <f>IF(AND(BN4="OK",BQ4="OK",BT4="OK",BV4="OK"),"OK","不可")</f>
        <v>不可</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v>
      </c>
      <c r="BR5" s="494"/>
      <c r="BS5" s="494"/>
      <c r="BT5" s="505" t="str">
        <f>IF(E12="","-",IF(BQ9="","不可","OK"))</f>
        <v>-</v>
      </c>
      <c r="BU5" s="505"/>
      <c r="BV5" s="496" t="str">
        <f>IF(E12="","-",IF(AND(E12="○",基本情報シート!$C$26&lt;&gt;"",BM13="",BM14="",BM15="",BV4="OK"),"OK","不可"))</f>
        <v>-</v>
      </c>
      <c r="BW5" s="496"/>
      <c r="BX5" s="496"/>
      <c r="BY5" s="152"/>
      <c r="BZ5" s="152" t="str">
        <f>IF(BZ4="不可","不可",IF(AND(BQ5="OK",BT5="OK",BV5="OK"),"OK",""))</f>
        <v>不可</v>
      </c>
    </row>
    <row r="6" spans="1:80" ht="21" customHeight="1">
      <c r="B6" s="506" t="s">
        <v>213</v>
      </c>
      <c r="C6" s="506"/>
      <c r="D6" s="506"/>
      <c r="E6" s="506"/>
      <c r="F6" s="506"/>
      <c r="G6" s="506"/>
      <c r="H6" s="507">
        <f>基本情報シート!$C$20</f>
        <v>0</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CA6" s="174"/>
      <c r="CB6" s="174"/>
    </row>
    <row r="7" spans="1:80" ht="21.6" customHeight="1">
      <c r="B7" s="506" t="s">
        <v>214</v>
      </c>
      <c r="C7" s="506"/>
      <c r="D7" s="506"/>
      <c r="E7" s="506"/>
      <c r="F7" s="506"/>
      <c r="G7" s="506"/>
      <c r="H7" s="507">
        <f>基本情報シート!$C$19</f>
        <v>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基本情報シート!$C$22</f>
        <v/>
      </c>
      <c r="BR7" s="517"/>
      <c r="BS7" s="517"/>
      <c r="BT7" s="517"/>
      <c r="BU7" s="517"/>
      <c r="BV7" s="517"/>
      <c r="BW7" s="517"/>
      <c r="BX7" s="186"/>
      <c r="CA7" s="175"/>
    </row>
    <row r="8" spans="1:80" ht="21" customHeight="1">
      <c r="B8" s="506" t="s">
        <v>228</v>
      </c>
      <c r="C8" s="506"/>
      <c r="D8" s="506"/>
      <c r="E8" s="506"/>
      <c r="F8" s="506"/>
      <c r="G8" s="506"/>
      <c r="H8" s="507" t="str">
        <f ca="1">'第１号様式(要押印)'!B32</f>
        <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COUNTIF(J37:J46,"4")-AS10</f>
        <v>0</v>
      </c>
      <c r="AT8" s="522"/>
      <c r="AU8" s="522"/>
      <c r="AV8" s="523"/>
      <c r="AW8" s="521">
        <f>COUNTIF(J37:J46,"5")-AW10</f>
        <v>0</v>
      </c>
      <c r="AX8" s="522"/>
      <c r="AY8" s="522"/>
      <c r="AZ8" s="523"/>
      <c r="BA8" s="521">
        <f>COUNTIF(J37:J46,"6")-BA10</f>
        <v>0</v>
      </c>
      <c r="BB8" s="522"/>
      <c r="BC8" s="522"/>
      <c r="BD8" s="523"/>
      <c r="BE8" s="524">
        <f>SUM(AG8:BD8)</f>
        <v>0</v>
      </c>
      <c r="BF8" s="525"/>
      <c r="BG8" s="526"/>
      <c r="BI8" s="516" t="s">
        <v>287</v>
      </c>
      <c r="BJ8" s="516"/>
      <c r="BK8" s="516"/>
      <c r="BL8" s="516"/>
      <c r="BM8" s="516"/>
      <c r="BN8" s="516"/>
      <c r="BO8" s="516"/>
      <c r="BP8" s="516"/>
      <c r="BQ8" s="826"/>
      <c r="BR8" s="826"/>
      <c r="BS8" s="826"/>
      <c r="BT8" s="826"/>
      <c r="BU8" s="826"/>
      <c r="BV8" s="826"/>
      <c r="BW8" s="826"/>
      <c r="BY8" s="156"/>
      <c r="CA8" s="175"/>
    </row>
    <row r="9" spans="1:80" ht="21" customHeight="1">
      <c r="B9" s="506" t="s">
        <v>229</v>
      </c>
      <c r="C9" s="506"/>
      <c r="D9" s="506"/>
      <c r="E9" s="545"/>
      <c r="F9" s="545"/>
      <c r="G9" s="545"/>
      <c r="H9" s="546"/>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
      </c>
      <c r="F10" s="534"/>
      <c r="G10" s="534"/>
      <c r="H10" s="72" t="s">
        <v>51</v>
      </c>
      <c r="I10" s="535">
        <v>0.4</v>
      </c>
      <c r="J10" s="536"/>
      <c r="K10" s="536"/>
      <c r="L10" s="536"/>
      <c r="N10" s="537" t="s">
        <v>290</v>
      </c>
      <c r="O10" s="538"/>
      <c r="P10" s="538"/>
      <c r="Q10" s="538"/>
      <c r="R10" s="538"/>
      <c r="S10" s="539"/>
      <c r="T10" s="540">
        <f>COUNTIFS(J37:J46,"&gt;=4",J37:J46,"&lt;=6",P37:P46,"&lt;&gt;"&amp;"○",S37:S46,"&lt;&gt;"&amp;"○")</f>
        <v>0</v>
      </c>
      <c r="U10" s="540"/>
      <c r="V10" s="541" t="str">
        <f>IF(H9&lt;=4,"",IF(T10/H9&gt;1,1,T10/H9))</f>
        <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0</v>
      </c>
      <c r="AX10" s="522"/>
      <c r="AY10" s="522"/>
      <c r="AZ10" s="523"/>
      <c r="BA10" s="521">
        <f>COUNTIFS(J37:J46,"6",P37:P46,"○")</f>
        <v>0</v>
      </c>
      <c r="BB10" s="522"/>
      <c r="BC10" s="522"/>
      <c r="BD10" s="523"/>
      <c r="BE10" s="524">
        <f>SUM(AG10:BD10)</f>
        <v>0</v>
      </c>
      <c r="BF10" s="525"/>
      <c r="BG10" s="526"/>
      <c r="BI10" s="516" t="s">
        <v>291</v>
      </c>
      <c r="BJ10" s="516"/>
      <c r="BK10" s="516"/>
      <c r="BL10" s="516"/>
      <c r="BM10" s="516"/>
      <c r="BN10" s="516"/>
      <c r="BO10" s="516"/>
      <c r="BP10" s="516"/>
      <c r="BQ10" s="516"/>
      <c r="BR10" s="826"/>
      <c r="BS10" s="826"/>
      <c r="BT10" s="826"/>
      <c r="BU10" s="826"/>
      <c r="BV10" s="826"/>
      <c r="BW10" s="826"/>
      <c r="CA10" s="175"/>
    </row>
    <row r="11" spans="1:80" ht="21" customHeight="1">
      <c r="B11" s="532"/>
      <c r="C11" s="532"/>
      <c r="D11" s="533"/>
      <c r="E11" s="551"/>
      <c r="F11" s="551"/>
      <c r="G11" s="551"/>
      <c r="H11" s="72" t="s">
        <v>52</v>
      </c>
      <c r="I11" s="536">
        <v>1</v>
      </c>
      <c r="J11" s="536"/>
      <c r="K11" s="536"/>
      <c r="L11" s="536"/>
      <c r="N11" s="537" t="s">
        <v>278</v>
      </c>
      <c r="O11" s="538"/>
      <c r="P11" s="538"/>
      <c r="Q11" s="538"/>
      <c r="R11" s="538"/>
      <c r="S11" s="539"/>
      <c r="T11" s="552" t="str">
        <f>IF(E11="","-",基本情報シート!$C$27)</f>
        <v>-</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825"/>
      <c r="BV11" s="825"/>
      <c r="BW11" s="825"/>
      <c r="BY11" s="176"/>
      <c r="BZ11" s="176"/>
      <c r="CA11" s="175"/>
    </row>
    <row r="12" spans="1:80" ht="21" customHeight="1">
      <c r="B12" s="532"/>
      <c r="C12" s="532"/>
      <c r="D12" s="533"/>
      <c r="E12" s="561"/>
      <c r="F12" s="561"/>
      <c r="G12" s="561"/>
      <c r="H12" s="72" t="s">
        <v>242</v>
      </c>
      <c r="I12" s="536" t="s">
        <v>275</v>
      </c>
      <c r="J12" s="536"/>
      <c r="K12" s="536"/>
      <c r="L12" s="536"/>
      <c r="N12" s="562" t="s">
        <v>261</v>
      </c>
      <c r="O12" s="563"/>
      <c r="P12" s="563"/>
      <c r="Q12" s="563"/>
      <c r="R12" s="563"/>
      <c r="S12" s="564"/>
      <c r="T12" s="552" t="str">
        <f>IF(E12="","-",基本情報シート!$C$26)</f>
        <v>-</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0</v>
      </c>
      <c r="AT12" s="525"/>
      <c r="AU12" s="525"/>
      <c r="AV12" s="526"/>
      <c r="AW12" s="524">
        <f>AW8+AW10</f>
        <v>0</v>
      </c>
      <c r="AX12" s="525"/>
      <c r="AY12" s="525"/>
      <c r="AZ12" s="526"/>
      <c r="BA12" s="524">
        <f>BA8+BA10</f>
        <v>0</v>
      </c>
      <c r="BB12" s="525"/>
      <c r="BC12" s="525"/>
      <c r="BD12" s="526"/>
      <c r="BE12" s="524">
        <f>BE8+BE10</f>
        <v>0</v>
      </c>
      <c r="BF12" s="525"/>
      <c r="BG12" s="526"/>
      <c r="BH12" s="180"/>
      <c r="BI12" s="516" t="s">
        <v>292</v>
      </c>
      <c r="BJ12" s="516"/>
      <c r="BK12" s="516"/>
      <c r="BL12" s="516"/>
      <c r="BM12" s="516"/>
      <c r="BN12" s="516"/>
      <c r="BO12" s="516"/>
      <c r="BP12" s="516"/>
      <c r="BQ12" s="516"/>
      <c r="BR12" s="516"/>
      <c r="BS12" s="516"/>
      <c r="BT12" s="516"/>
      <c r="BU12" s="559" t="str">
        <f>IF(E12="","-",IF(BD29&gt;BA32,BA32,BD29))</f>
        <v>-</v>
      </c>
      <c r="BV12" s="559"/>
      <c r="BW12" s="559"/>
      <c r="BY12" s="174"/>
      <c r="BZ12" s="174"/>
    </row>
    <row r="13" spans="1:80" ht="21" customHeight="1">
      <c r="B13" s="156" t="s">
        <v>293</v>
      </c>
      <c r="D13" s="205"/>
      <c r="S13" s="205"/>
      <c r="T13" s="486" t="str">
        <f>IF(E11="","",IF(AND(E11="○",基本情報シート!$C$27=""),"「基本情報シート」の「専門研修受講者予定者」欄を入力してください",IF(E12="","",IF(AND(E12="○",基本情報シート!$C$26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IF(基本情報シート!$C$21="介護サービス包括型","○","")</f>
        <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t="str">
        <f>IF((OR(C17="○",C18="○")),ROUNDDOWN(((BE8+BE10*0.9))/6,1)*BA32,"-")</f>
        <v>-</v>
      </c>
      <c r="AI17" s="602"/>
      <c r="AJ17" s="602"/>
      <c r="AK17" s="602"/>
      <c r="AL17" s="603"/>
      <c r="AM17" s="604" t="str">
        <f>IF(C19="○","-",IF(OR(C17="○",C18="○"),ROUNDDOWN((BE8+BE10*0.9)/6*40,1)+ROUNDDOWN((AO8+AO10*0.9)/9*40,1)+ROUNDDOWN((AS8-AS9+AS10*0.9)/6*40,1)+ROUNDDOWN(AS9/12*40,1)+ROUNDDOWN((AW8-AW9+AW10*0.9)/4*40,1)+ROUNDDOWN(AW9/8*40,1)+ROUNDDOWN((BA8-BA9+BA10*0.9)/2.5*40,1)+ROUNDDOWN(BA9/5*40,1)+ROUNDDOWN((BE8+BE10*0.9)/12*40,1),""))</f>
        <v/>
      </c>
      <c r="AN17" s="605"/>
      <c r="AO17" s="605"/>
      <c r="AP17" s="605"/>
      <c r="AQ17" s="606"/>
      <c r="AR17" s="604" t="str">
        <f>IF(C19="○","-",IF(OR(C17="○",C18="○"),ROUNDDOWN(AM17+0.4*BA32,1),""))</f>
        <v/>
      </c>
      <c r="AS17" s="605"/>
      <c r="AT17" s="605"/>
      <c r="AU17" s="605"/>
      <c r="AV17" s="606"/>
      <c r="AW17" s="618" t="str">
        <f>IF(E11="","-",IF(C19="○","-",IF(OR(C17="○",C18="○"),ROUNDDOWN(AM17+1*BA32,1),"")))</f>
        <v>-</v>
      </c>
      <c r="AX17" s="619"/>
      <c r="AY17" s="619"/>
      <c r="AZ17" s="619"/>
      <c r="BA17" s="620"/>
      <c r="BB17" s="623">
        <f>IF(C19="○","-",BD25)</f>
        <v>0</v>
      </c>
      <c r="BC17" s="624"/>
      <c r="BD17" s="624"/>
      <c r="BE17" s="624"/>
      <c r="BF17" s="624"/>
      <c r="BG17" s="625">
        <f>IF(C19="○","-",BD27)</f>
        <v>0</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
      </c>
      <c r="BV17" s="493"/>
      <c r="BW17" s="493"/>
    </row>
    <row r="18" spans="2:78" ht="21" customHeight="1">
      <c r="B18" s="193"/>
      <c r="C18" s="552" t="str">
        <f>IF(基本情報シート!$C$21="外部サービス利用型","○","")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t="str">
        <f>IF(C18="○","不要",IF(C17="○",ROUNDDOWN((AO8+AO10*0.9)/9*BA32,1)+ROUNDDOWN((AS8-AS9+AS10*0.9)/6*BA32,1)+ROUNDDOWN(AS9/12*BA32,1)+ROUNDDOWN((AW8-AW9+AW10*0.9)/4*BA32,1)+ROUNDDOWN(AW9/8*BA32,1)+ROUNDDOWN((BA8-BA$9+BA10*0.9)/2.5*BA32,1)+ROUNDDOWN(BA9/5*BA32,1),"-"))</f>
        <v>-</v>
      </c>
      <c r="AI18" s="613"/>
      <c r="AJ18" s="613"/>
      <c r="AK18" s="613"/>
      <c r="AL18" s="614"/>
      <c r="AM18" s="607"/>
      <c r="AN18" s="608"/>
      <c r="AO18" s="608"/>
      <c r="AP18" s="608"/>
      <c r="AQ18" s="609"/>
      <c r="AR18" s="607"/>
      <c r="AS18" s="608"/>
      <c r="AT18" s="608"/>
      <c r="AU18" s="608"/>
      <c r="AV18" s="609"/>
      <c r="AW18" s="621"/>
      <c r="AX18" s="608"/>
      <c r="AY18" s="608"/>
      <c r="AZ18" s="608"/>
      <c r="BA18" s="622"/>
      <c r="BB18" s="615">
        <f>IF(C19="○","-",BD26)</f>
        <v>0</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
      </c>
      <c r="BV18" s="493"/>
      <c r="BW18" s="493"/>
    </row>
    <row r="19" spans="2:78" ht="21" customHeight="1">
      <c r="B19" s="193"/>
      <c r="C19" s="552" t="str">
        <f>IF(基本情報シート!$C$21="日中サービス支援型","○","")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
      </c>
      <c r="BV19" s="493"/>
      <c r="BW19" s="493"/>
    </row>
    <row r="20" spans="2:78" ht="21" customHeight="1" thickBot="1">
      <c r="B20" s="197"/>
      <c r="C20" s="640" t="str">
        <f>IF(AND(C17="",C18="",C19=""),"基本情報シートのサービス類型を入力してください","")</f>
        <v>基本情報シートのサービス類型を入力してください</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WEEKDAY(V23,1)</f>
        <v>4</v>
      </c>
      <c r="W24" s="85">
        <f t="shared" ref="W24:AW24" si="0">WEEKDAY(W23,1)</f>
        <v>5</v>
      </c>
      <c r="X24" s="85">
        <f>WEEKDAY(X23,1)</f>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c r="W25" s="211"/>
      <c r="X25" s="211"/>
      <c r="Y25" s="211"/>
      <c r="Z25" s="211"/>
      <c r="AA25" s="211"/>
      <c r="AB25" s="258"/>
      <c r="AC25" s="219"/>
      <c r="AD25" s="211"/>
      <c r="AE25" s="211"/>
      <c r="AF25" s="211"/>
      <c r="AG25" s="211"/>
      <c r="AH25" s="211"/>
      <c r="AI25" s="210"/>
      <c r="AJ25" s="220"/>
      <c r="AK25" s="211"/>
      <c r="AL25" s="211"/>
      <c r="AM25" s="211"/>
      <c r="AN25" s="211"/>
      <c r="AO25" s="211"/>
      <c r="AP25" s="258"/>
      <c r="AQ25" s="219"/>
      <c r="AR25" s="211"/>
      <c r="AS25" s="211"/>
      <c r="AT25" s="211"/>
      <c r="AU25" s="211"/>
      <c r="AV25" s="211"/>
      <c r="AW25" s="210"/>
      <c r="AX25" s="220"/>
      <c r="AY25" s="211"/>
      <c r="AZ25" s="258"/>
      <c r="BA25" s="673">
        <f>SUM(V25:AZ25)</f>
        <v>0</v>
      </c>
      <c r="BB25" s="674"/>
      <c r="BC25" s="675"/>
      <c r="BD25" s="676">
        <f>BA25*(28/DAY(EOMONTH(AV6,0)))/4</f>
        <v>0</v>
      </c>
      <c r="BE25" s="677"/>
      <c r="BF25" s="678"/>
      <c r="BG25" s="679" t="e">
        <f>ROUNDDOWN(SUM(BD25:BF25)/BA32,1)</f>
        <v>#DIV/0!</v>
      </c>
      <c r="BH25" s="680"/>
      <c r="BI25" s="681"/>
      <c r="BJ25" s="682">
        <f>ROUNDDOWN(SUM(BD25:BF25)/40,1)</f>
        <v>0</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c r="W26" s="260"/>
      <c r="X26" s="260"/>
      <c r="Y26" s="260"/>
      <c r="Z26" s="260"/>
      <c r="AA26" s="260"/>
      <c r="AB26" s="261"/>
      <c r="AC26" s="259"/>
      <c r="AD26" s="260"/>
      <c r="AE26" s="260"/>
      <c r="AF26" s="260"/>
      <c r="AG26" s="260"/>
      <c r="AH26" s="260"/>
      <c r="AI26" s="262"/>
      <c r="AJ26" s="263"/>
      <c r="AK26" s="260"/>
      <c r="AL26" s="260"/>
      <c r="AM26" s="260"/>
      <c r="AN26" s="260"/>
      <c r="AO26" s="260"/>
      <c r="AP26" s="261"/>
      <c r="AQ26" s="259"/>
      <c r="AR26" s="260"/>
      <c r="AS26" s="260"/>
      <c r="AT26" s="260"/>
      <c r="AU26" s="260"/>
      <c r="AV26" s="260"/>
      <c r="AW26" s="262"/>
      <c r="AX26" s="263"/>
      <c r="AY26" s="260"/>
      <c r="AZ26" s="261"/>
      <c r="BA26" s="694">
        <f t="shared" ref="BA26" si="1">SUM(V26:AZ26)</f>
        <v>0</v>
      </c>
      <c r="BB26" s="695"/>
      <c r="BC26" s="696"/>
      <c r="BD26" s="697">
        <f>BA26*(28/DAY(EOMONTH(AV6,0)))/4</f>
        <v>0</v>
      </c>
      <c r="BE26" s="698"/>
      <c r="BF26" s="699"/>
      <c r="BG26" s="700" t="e">
        <f>ROUNDDOWN(SUM(BD26:BF26)/BA32,1)</f>
        <v>#DIV/0!</v>
      </c>
      <c r="BH26" s="701"/>
      <c r="BI26" s="702"/>
      <c r="BJ26" s="703">
        <f>ROUNDDOWN(SUM(BD26:BF26)/40,1)</f>
        <v>0</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Y27" si="2">SUM(V25:V26)</f>
        <v>0</v>
      </c>
      <c r="W27" s="207">
        <f t="shared" si="2"/>
        <v>0</v>
      </c>
      <c r="X27" s="207">
        <f t="shared" si="2"/>
        <v>0</v>
      </c>
      <c r="Y27" s="207">
        <f t="shared" si="2"/>
        <v>0</v>
      </c>
      <c r="Z27" s="207">
        <f t="shared" si="2"/>
        <v>0</v>
      </c>
      <c r="AA27" s="207">
        <f t="shared" si="2"/>
        <v>0</v>
      </c>
      <c r="AB27" s="264">
        <f t="shared" si="2"/>
        <v>0</v>
      </c>
      <c r="AC27" s="206">
        <f t="shared" si="2"/>
        <v>0</v>
      </c>
      <c r="AD27" s="207">
        <f t="shared" si="2"/>
        <v>0</v>
      </c>
      <c r="AE27" s="207">
        <f t="shared" si="2"/>
        <v>0</v>
      </c>
      <c r="AF27" s="207">
        <f t="shared" si="2"/>
        <v>0</v>
      </c>
      <c r="AG27" s="207">
        <f t="shared" si="2"/>
        <v>0</v>
      </c>
      <c r="AH27" s="207">
        <f t="shared" si="2"/>
        <v>0</v>
      </c>
      <c r="AI27" s="208">
        <f t="shared" si="2"/>
        <v>0</v>
      </c>
      <c r="AJ27" s="207">
        <f t="shared" si="2"/>
        <v>0</v>
      </c>
      <c r="AK27" s="207">
        <f t="shared" si="2"/>
        <v>0</v>
      </c>
      <c r="AL27" s="207">
        <f t="shared" si="2"/>
        <v>0</v>
      </c>
      <c r="AM27" s="207">
        <f t="shared" si="2"/>
        <v>0</v>
      </c>
      <c r="AN27" s="207">
        <f t="shared" si="2"/>
        <v>0</v>
      </c>
      <c r="AO27" s="207">
        <f t="shared" si="2"/>
        <v>0</v>
      </c>
      <c r="AP27" s="264">
        <f t="shared" si="2"/>
        <v>0</v>
      </c>
      <c r="AQ27" s="206">
        <f t="shared" si="2"/>
        <v>0</v>
      </c>
      <c r="AR27" s="207">
        <f t="shared" si="2"/>
        <v>0</v>
      </c>
      <c r="AS27" s="207">
        <f t="shared" si="2"/>
        <v>0</v>
      </c>
      <c r="AT27" s="207">
        <f t="shared" si="2"/>
        <v>0</v>
      </c>
      <c r="AU27" s="207">
        <f t="shared" si="2"/>
        <v>0</v>
      </c>
      <c r="AV27" s="207">
        <f t="shared" si="2"/>
        <v>0</v>
      </c>
      <c r="AW27" s="209">
        <f t="shared" si="2"/>
        <v>0</v>
      </c>
      <c r="AX27" s="207">
        <f t="shared" si="2"/>
        <v>0</v>
      </c>
      <c r="AY27" s="265">
        <f t="shared" si="2"/>
        <v>0</v>
      </c>
      <c r="AZ27" s="264">
        <f>SUM(AZ25:AZ26)</f>
        <v>0</v>
      </c>
      <c r="BA27" s="712">
        <f>SUM(BA25:BC26)</f>
        <v>0</v>
      </c>
      <c r="BB27" s="713"/>
      <c r="BC27" s="713"/>
      <c r="BD27" s="714">
        <f>SUM(BD25:BF26)</f>
        <v>0</v>
      </c>
      <c r="BE27" s="714"/>
      <c r="BF27" s="714"/>
      <c r="BG27" s="715" t="e">
        <f>SUM(BG25:BI26)</f>
        <v>#DIV/0!</v>
      </c>
      <c r="BH27" s="715"/>
      <c r="BI27" s="715"/>
      <c r="BJ27" s="716">
        <f>SUM(BJ25:BL26)</f>
        <v>0</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c r="W28" s="267"/>
      <c r="X28" s="267"/>
      <c r="Y28" s="267"/>
      <c r="Z28" s="267"/>
      <c r="AA28" s="267"/>
      <c r="AB28" s="268"/>
      <c r="AC28" s="269"/>
      <c r="AD28" s="267"/>
      <c r="AE28" s="267"/>
      <c r="AF28" s="267"/>
      <c r="AG28" s="267"/>
      <c r="AH28" s="267"/>
      <c r="AI28" s="270"/>
      <c r="AJ28" s="266"/>
      <c r="AK28" s="267"/>
      <c r="AL28" s="267"/>
      <c r="AM28" s="267"/>
      <c r="AN28" s="267"/>
      <c r="AO28" s="267"/>
      <c r="AP28" s="268"/>
      <c r="AQ28" s="269"/>
      <c r="AR28" s="267"/>
      <c r="AS28" s="267"/>
      <c r="AT28" s="267"/>
      <c r="AU28" s="267"/>
      <c r="AV28" s="267"/>
      <c r="AW28" s="270"/>
      <c r="AX28" s="266"/>
      <c r="AY28" s="267"/>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c r="W29" s="272"/>
      <c r="X29" s="272"/>
      <c r="Y29" s="272"/>
      <c r="Z29" s="272"/>
      <c r="AA29" s="272"/>
      <c r="AB29" s="273"/>
      <c r="AC29" s="274"/>
      <c r="AD29" s="272"/>
      <c r="AE29" s="272"/>
      <c r="AF29" s="272"/>
      <c r="AG29" s="272"/>
      <c r="AH29" s="272"/>
      <c r="AI29" s="275"/>
      <c r="AJ29" s="276"/>
      <c r="AK29" s="272"/>
      <c r="AL29" s="272"/>
      <c r="AM29" s="272"/>
      <c r="AN29" s="272"/>
      <c r="AO29" s="272"/>
      <c r="AP29" s="273"/>
      <c r="AQ29" s="274"/>
      <c r="AR29" s="272"/>
      <c r="AS29" s="272"/>
      <c r="AT29" s="272"/>
      <c r="AU29" s="272"/>
      <c r="AV29" s="272"/>
      <c r="AW29" s="275"/>
      <c r="AX29" s="276"/>
      <c r="AY29" s="272"/>
      <c r="AZ29" s="277"/>
      <c r="BA29" s="694">
        <f>SUM(V29:AZ29)</f>
        <v>0</v>
      </c>
      <c r="BB29" s="695"/>
      <c r="BC29" s="696"/>
      <c r="BD29" s="697">
        <f>BA29*(28/DAY(EOMONTH(AV6,0)))/4</f>
        <v>0</v>
      </c>
      <c r="BE29" s="698"/>
      <c r="BF29" s="699"/>
      <c r="BG29" s="700" t="e">
        <f>ROUNDDOWN(SUM(BD29:BF29)/BA32,1)</f>
        <v>#DIV/0!</v>
      </c>
      <c r="BH29" s="701"/>
      <c r="BI29" s="702"/>
      <c r="BJ29" s="703">
        <f>ROUNDDOWN(SUM(BD29:BF29)/40,1)</f>
        <v>0</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
      </c>
      <c r="W30" s="279" t="str">
        <f>IF(OR(AND((W28&gt;=1),COUNTIF(W37:W46,"☆")&gt;=1,BU17="OK",BU19="OK",AO4="OK"),AND((W28=0),COUNTIF(W37:W46,"△")&gt;=1,BU17="OK",BU19="OK",AO4="OK")),"○","")</f>
        <v/>
      </c>
      <c r="X30" s="279" t="str">
        <f>IF(OR(AND((X28&gt;=1),COUNTIF(X37:X46,"☆")&gt;=1,BU17="OK",BU19="OK",AO4="OK"),AND((X28=0),COUNTIF(X37:X46,"△")&gt;=1,BU17="OK",BU19="OK",AO4="OK")),"○","")</f>
        <v/>
      </c>
      <c r="Y30" s="279" t="str">
        <f>IF(OR(AND((Y28&gt;=1),COUNTIF(Y37:Y46,"☆")&gt;=1,BU17="OK",BU19="OK",AO4="OK"),AND((Y28=0),COUNTIF(Y37:Y46,"△")&gt;=1,BU17="OK",BU19="OK",AO4="OK")),"○","")</f>
        <v/>
      </c>
      <c r="Z30" s="279" t="str">
        <f>IF(OR(AND((Z28&gt;=1),COUNTIF(Z37:Z46,"☆")&gt;=1,BU17="OK",BU19="OK",AO4="OK"),AND((Z28=0),COUNTIF(Z37:Z46,"△")&gt;=1,BU17="OK",BU19="OK",AO4="OK")),"○","")</f>
        <v/>
      </c>
      <c r="AA30" s="279" t="str">
        <f>IF(OR(AND((AA28&gt;=1),COUNTIF(AA37:AA46,"☆")&gt;=1,BU17="OK",BU19="OK",AO4="OK"),AND((AA28=0),COUNTIF(AA37:AA46,"△")&gt;=1,BU17="OK",BU19="OK",AO4="OK")),"○","")</f>
        <v/>
      </c>
      <c r="AB30" s="280" t="str">
        <f>IF(OR(AND((AB28&gt;=1),COUNTIF(AB37:AB46,"☆")&gt;=1,BU17="OK",BU19="OK",AO4="OK"),AND((AB28=0),COUNTIF(AB37:AB46,"△")&gt;=1,BU17="OK",BU19="OK",AO4="OK")),"○","")</f>
        <v/>
      </c>
      <c r="AC30" s="281" t="str">
        <f>IF(OR(AND((AC28&gt;=1),COUNTIF(AC37:AC46,"☆")&gt;=1,BU17="OK",BU19="OK",AO4="OK"),AND((AC28=0),COUNTIF(AC37:AC46,"△")&gt;=1,BU17="OK",BU19="OK",AO4="OK")),"○","")</f>
        <v/>
      </c>
      <c r="AD30" s="279" t="str">
        <f>IF(OR(AND((AD28&gt;=1),COUNTIF(AD37:AD46,"☆")&gt;=1,BU17="OK",BU19="OK",AO4="OK"),AND((AD28=0),COUNTIF(AD37:AD46,"△")&gt;=1,BU17="OK",BU19="OK",AO4="OK")),"○","")</f>
        <v/>
      </c>
      <c r="AE30" s="279" t="str">
        <f>IF(OR(AND((AE28&gt;=1),COUNTIF(AE37:AE46,"☆")&gt;=1,BU17="OK",BU19="OK",AO4="OK"),AND((AE28=0),COUNTIF(AE37:AE46,"△")&gt;=1,BU17="OK",BU19="OK",AO4="OK")),"○","")</f>
        <v/>
      </c>
      <c r="AF30" s="279" t="str">
        <f>IF(OR(AND((AF28&gt;=1),COUNTIF(AF37:AF46,"☆")&gt;=1,BU17="OK",BU19="OK",AO4="OK"),AND((AF28=0),COUNTIF(AF37:AF46,"△")&gt;=1,BU17="OK",BU19="OK",AO4="OK")),"○","")</f>
        <v/>
      </c>
      <c r="AG30" s="279" t="str">
        <f>IF(OR(AND((AG28&gt;=1),COUNTIF(AG37:AG46,"☆")&gt;=1,BU17="OK",BU19="OK",AO4="OK"),AND((AG28=0),COUNTIF(AG37:AG46,"△")&gt;=1,BU17="OK",BU19="OK",AO4="OK")),"○","")</f>
        <v/>
      </c>
      <c r="AH30" s="279" t="str">
        <f>IF(OR(AND((AH28&gt;=1),COUNTIF(AH37:AH46,"☆")&gt;=1,BU17="OK",BU19="OK",AO4="OK"),AND((AH28=0),COUNTIF(AH37:AH46,"△")&gt;=1,BU17="OK",BU19="OK",AO4="OK")),"○","")</f>
        <v/>
      </c>
      <c r="AI30" s="282" t="str">
        <f>IF(OR(AND((AI28&gt;=1),COUNTIF(AI37:AI46,"☆")&gt;=1,BU17="OK",BU19="OK",AO4="OK"),AND((AI28=0),COUNTIF(AI37:AI46,"△")&gt;=1,BU17="OK",BU19="OK",AO4="OK")),"○","")</f>
        <v/>
      </c>
      <c r="AJ30" s="278" t="str">
        <f>IF(OR(AND((AJ28&gt;=1),COUNTIF(AJ37:AJ46,"☆")&gt;=1,BU17="OK",BU19="OK",AO4="OK"),AND((AJ28=0),COUNTIF(AJ37:AJ46,"△")&gt;=1,BU17="OK",BU19="OK",AO4="OK")),"○","")</f>
        <v/>
      </c>
      <c r="AK30" s="279" t="str">
        <f>IF(OR(AND((AK28&gt;=1),COUNTIF(AK37:AK46,"☆")&gt;=1,BU17="OK",BU19="OK",AO4="OK"),AND((AK28=0),COUNTIF(AK37:AK46,"△")&gt;=1,BU17="OK",BU19="OK",AO4="OK")),"○","")</f>
        <v/>
      </c>
      <c r="AL30" s="279" t="str">
        <f>IF(OR(AND((AL28&gt;=1),COUNTIF(AL37:AL46,"☆")&gt;=1,BU17="OK",BU19="OK",AO4="OK"),AND((AL28=0),COUNTIF(AL37:AL46,"△")&gt;=1,BU17="OK",BU19="OK",AO4="OK")),"○","")</f>
        <v/>
      </c>
      <c r="AM30" s="279" t="str">
        <f>IF(OR(AND((AM28&gt;=1),COUNTIF(AM37:AM46,"☆")&gt;=1,BU17="OK",BU19="OK",AO4="OK"),AND((AM28=0),COUNTIF(AM37:AM46,"△")&gt;=1,BU17="OK",BU19="OK",AO4="OK")),"○","")</f>
        <v/>
      </c>
      <c r="AN30" s="279" t="str">
        <f>IF(OR(AND((AN28&gt;=1),COUNTIF(AN37:AN46,"☆")&gt;=1,BU17="OK",BU19="OK",AO4="OK"),AND((AN28=0),COUNTIF(AN37:AN46,"△")&gt;=1,BU17="OK",BU19="OK",AO4="OK")),"○","")</f>
        <v/>
      </c>
      <c r="AO30" s="279" t="str">
        <f>IF(OR(AND((AO28&gt;=1),COUNTIF(AO37:AO46,"☆")&gt;=1,BU17="OK",BU19="OK",AO4="OK"),AND((AO28=0),COUNTIF(AO37:AO46,"△")&gt;=1,BU17="OK",BU19="OK",AO4="OK")),"○","")</f>
        <v/>
      </c>
      <c r="AP30" s="280" t="str">
        <f>IF(OR(AND((AP28&gt;=1),COUNTIF(AP37:AP46,"☆")&gt;=1,BU17="OK",BU19="OK",AO4="OK"),AND((AP28=0),COUNTIF(AP37:AP46,"△")&gt;=1,BU17="OK",BU19="OK",AO4="OK")),"○","")</f>
        <v/>
      </c>
      <c r="AQ30" s="281" t="str">
        <f>IF(OR(AND((AQ28&gt;=1),COUNTIF(AQ37:AQ46,"☆")&gt;=1,BU17="OK",BU19="OK",AO4="OK"),AND((AQ28=0),COUNTIF(AQ37:AQ46,"△")&gt;=1,BU17="OK",BU19="OK",AO4="OK")),"○","")</f>
        <v/>
      </c>
      <c r="AR30" s="279" t="str">
        <f>IF(OR(AND((AR28&gt;=1),COUNTIF(AR37:AR46,"☆")&gt;=1,BU17="OK",BU19="OK",AO4="OK"),AND((AR28=0),COUNTIF(AR37:AR46,"△")&gt;=1,BU17="OK",BU19="OK",AO4="OK")),"○","")</f>
        <v/>
      </c>
      <c r="AS30" s="279" t="str">
        <f>IF(OR(AND((AS28&gt;=1),COUNTIF(AS37:AS46,"☆")&gt;=1,BU17="OK",BU19="OK",AO4="OK"),AND((AS28=0),COUNTIF(AS37:AS46,"△")&gt;=1,BU17="OK",BU19="OK",AO4="OK")),"○","")</f>
        <v/>
      </c>
      <c r="AT30" s="279" t="str">
        <f>IF(OR(AND((AT28&gt;=1),COUNTIF(AT37:AT46,"☆")&gt;=1,BU17="OK",BU19="OK",AO4="OK"),AND((AT28=0),COUNTIF(AT37:AT46,"△")&gt;=1,BU17="OK",BU19="OK",AO4="OK")),"○","")</f>
        <v/>
      </c>
      <c r="AU30" s="279" t="str">
        <f>IF(OR(AND((AU28&gt;=1),COUNTIF(AU37:AU46,"☆")&gt;=1,BU17="OK",BU19="OK",AO4="OK"),AND((AU28=0),COUNTIF(AU37:AU46,"△")&gt;=1,BU17="OK",BU19="OK",AO4="OK")),"○","")</f>
        <v/>
      </c>
      <c r="AV30" s="279" t="str">
        <f>IF(OR(AND((AV28&gt;=1),COUNTIF(AV37:AV46,"☆")&gt;=1,BU17="OK",BU19="OK",AO4="OK"),AND((AV28=0),COUNTIF(AV37:AV46,"△")&gt;=1,BU17="OK",BU19="OK",AO4="OK")),"○","")</f>
        <v/>
      </c>
      <c r="AW30" s="282" t="str">
        <f>IF(OR(AND((AW28&gt;=1),COUNTIF(AW37:AW46,"☆")&gt;=1,BU17="OK",BU19="OK",AO4="OK"),AND((AW28=0),COUNTIF(AW37:AW46,"△")&gt;=1,BU17="OK",BU19="OK",AO4="OK")),"○","")</f>
        <v/>
      </c>
      <c r="AX30" s="278" t="str">
        <f>IF(OR(AND((AX28&gt;=1),COUNTIF(AX37:AX46,"☆")&gt;=1,BU17="OK",BU19="OK",AO4="OK"),AND((AX28=0),COUNTIF(AX37:AX46,"△")&gt;=1,BU17="OK",BU19="OK",AO4="OK")),"○","")</f>
        <v/>
      </c>
      <c r="AY30" s="279" t="str">
        <f>IF(OR(AND((AY28&gt;=1),COUNTIF(AY37:AY46,"☆")&gt;=1,BU17="OK",BU19="OK",AO4="OK"),AND((AY28=0),COUNTIF(AY37:AY46,"△")&gt;=1,BU17="OK",BU19="OK",AO4="OK")),"○","")</f>
        <v/>
      </c>
      <c r="AZ30" s="280" t="str">
        <f>IF(OR(AND((AZ28&gt;=1),COUNTIF(AZ37:AZ46,"☆")&gt;=1,BU17="OK",BU19="OK",AO4="OK"),AND((AZ28=0),COUNTIF(AZ37:AZ46,"△")&gt;=1,BU17="OK",BU19="OK",AO4="OK")),"○","")</f>
        <v/>
      </c>
      <c r="BA30" s="685" t="s">
        <v>30</v>
      </c>
      <c r="BB30" s="686"/>
      <c r="BC30" s="729"/>
      <c r="BD30" s="730">
        <f>IF(AND(BU17="OK",BU18="OK",BU19="OK",AO4="OK"),COUNTIF(V30:AZ30,"○"),0)</f>
        <v>0</v>
      </c>
      <c r="BE30" s="730"/>
      <c r="BF30" s="730"/>
      <c r="BG30" s="730"/>
      <c r="BH30" s="730"/>
      <c r="BI30" s="730"/>
      <c r="BJ30" s="730"/>
      <c r="BK30" s="730"/>
      <c r="BL30" s="731"/>
      <c r="BM30" s="732">
        <f>BD30*12</f>
        <v>0</v>
      </c>
      <c r="BN30" s="733"/>
      <c r="BO30" s="733"/>
      <c r="BP30" s="734"/>
      <c r="BQ30" s="827"/>
      <c r="BR30" s="828"/>
      <c r="BS30" s="828"/>
      <c r="BT30" s="828"/>
      <c r="BU30" s="828"/>
      <c r="BV30" s="829"/>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
      </c>
      <c r="W31" s="284" t="str">
        <f>IF(AND((W28&gt;1),COUNTIF(W37:W46,"☆")&gt;=1,BU17="OK",BU18="OK",BU20="OK",AO4="OK"),"○","")</f>
        <v/>
      </c>
      <c r="X31" s="284" t="str">
        <f>IF(AND((X28&gt;1),COUNTIF(X37:X46,"☆")&gt;=1,BU17="OK",BU18="OK",BU20="OK",AO4="OK"),"○","")</f>
        <v/>
      </c>
      <c r="Y31" s="284" t="str">
        <f>IF(AND((Y28&gt;1),COUNTIF(Y37:Y46,"☆")&gt;=1,BU17="OK",BU18="OK",BU20="OK",AO4="OK"),"○","")</f>
        <v/>
      </c>
      <c r="Z31" s="284" t="str">
        <f>IF(AND((Z28&gt;1),COUNTIF(Z37:Z46,"☆")&gt;=1,BU17="OK",BU18="OK",BU20="OK",AO4="OK"),"○","")</f>
        <v/>
      </c>
      <c r="AA31" s="284" t="str">
        <f>IF(AND((AA28&gt;1),COUNTIF(AA37:AA46,"☆")&gt;=1,BU17="OK",BU18="OK",BU20="OK",AO4="OK"),"○","")</f>
        <v/>
      </c>
      <c r="AB31" s="285" t="str">
        <f>IF(AND((AB28&gt;1),COUNTIF(AB37:AB46,"☆")&gt;=1,BU17="OK",BU18="OK",BU20="OK",AO4="OK"),"○","")</f>
        <v/>
      </c>
      <c r="AC31" s="286" t="str">
        <f>IF(AND((AC28&gt;1),COUNTIF(AC37:AC46,"☆")&gt;=1,BU17="OK",BU18="OK",BU20="OK",AO4="OK"),"○","")</f>
        <v/>
      </c>
      <c r="AD31" s="284" t="str">
        <f>IF(AND((AD28&gt;1),COUNTIF(AD37:AD46,"☆")&gt;=1,BU17="OK",BU18="OK",BU20="OK",AO4="OK"),"○","")</f>
        <v/>
      </c>
      <c r="AE31" s="284" t="str">
        <f>IF(AND((AE28&gt;1),COUNTIF(AE37:AE46,"☆")&gt;=1,BU17="OK",BU18="OK",BU20="OK",AO4="OK"),"○","")</f>
        <v/>
      </c>
      <c r="AF31" s="284" t="str">
        <f>IF(AND((AF28&gt;1),COUNTIF(AF37:AF46,"☆")&gt;=1,BU17="OK",BU18="OK",BU20="OK",AO4="OK"),"○","")</f>
        <v/>
      </c>
      <c r="AG31" s="284" t="str">
        <f>IF(AND((AG28&gt;1),COUNTIF(AG37:AG46,"☆")&gt;=1,BU17="OK",BU18="OK",BU20="OK",AO4="OK"),"○","")</f>
        <v/>
      </c>
      <c r="AH31" s="284" t="str">
        <f>IF(AND((AH28&gt;1),COUNTIF(AH37:AH46,"☆")&gt;=1,BU17="OK",BU18="OK",BU20="OK",AO4="OK"),"○","")</f>
        <v/>
      </c>
      <c r="AI31" s="287" t="str">
        <f>IF(AND((AI28&gt;1),COUNTIF(AI37:AI46,"☆")&gt;=1,BU17="OK",BU18="OK",BU20="OK",AO4="OK"),"○","")</f>
        <v/>
      </c>
      <c r="AJ31" s="283" t="str">
        <f>IF(AND((AJ28&gt;1),COUNTIF(AJ37:AJ46,"☆")&gt;=1,BU17="OK",BU18="OK",BU20="OK",AO4="OK"),"○","")</f>
        <v/>
      </c>
      <c r="AK31" s="284" t="str">
        <f>IF(AND((AK28&gt;1),COUNTIF(AK37:AK46,"☆")&gt;=1,BU17="OK",BU18="OK",BU20="OK",AO4="OK"),"○","")</f>
        <v/>
      </c>
      <c r="AL31" s="284" t="str">
        <f>IF(AND((AL28&gt;1),COUNTIF(AL37:AL46,"☆")&gt;=1,BU17="OK",BU18="OK",BU20="OK",AO4="OK"),"○","")</f>
        <v/>
      </c>
      <c r="AM31" s="284" t="str">
        <f>IF(AND((AM28&gt;1),COUNTIF(AM37:AM46,"☆")&gt;=1,BU17="OK",BU18="OK",BU20="OK",AO4="OK"),"○","")</f>
        <v/>
      </c>
      <c r="AN31" s="284" t="str">
        <f>IF(AND((AN28&gt;1),COUNTIF(AN37:AN46,"☆")&gt;=1,BU17="OK",BU18="OK",BU20="OK",AO4="OK"),"○","")</f>
        <v/>
      </c>
      <c r="AO31" s="284" t="str">
        <f>IF(AND((AO28&gt;1),COUNTIF(AO37:AO46,"☆")&gt;=1,BU17="OK",BU18="OK",BU20="OK",AO4="OK"),"○","")</f>
        <v/>
      </c>
      <c r="AP31" s="285" t="str">
        <f>IF(AND((AP28&gt;1),COUNTIF(AP37:AP46,"☆")&gt;=1,BU17="OK",BU18="OK",BU20="OK",AO4="OK"),"○","")</f>
        <v/>
      </c>
      <c r="AQ31" s="286" t="str">
        <f>IF(AND((AQ28&gt;1),COUNTIF(AQ37:AQ46,"☆")&gt;=1,BU17="OK",BU18="OK",BU20="OK",AO4="OK"),"○","")</f>
        <v/>
      </c>
      <c r="AR31" s="284" t="str">
        <f>IF(AND((AR28&gt;1),COUNTIF(AR37:AR46,"☆")&gt;=1,BU17="OK",BU18="OK",BU20="OK",AO4="OK"),"○","")</f>
        <v/>
      </c>
      <c r="AS31" s="284" t="str">
        <f>IF(AND((AS28&gt;1),COUNTIF(AS37:AS46,"☆")&gt;=1,BU17="OK",BU18="OK",BU20="OK",AO4="OK"),"○","")</f>
        <v/>
      </c>
      <c r="AT31" s="284" t="str">
        <f>IF(AND((AT28&gt;1),COUNTIF(AT37:AT46,"☆")&gt;=1,BU17="OK",BU18="OK",BU20="OK",AO4="OK"),"○","")</f>
        <v/>
      </c>
      <c r="AU31" s="284" t="str">
        <f>IF(AND((AU28&gt;1),COUNTIF(AU37:AU46,"☆")&gt;=1,BU17="OK",BU18="OK",BU20="OK",AO4="OK"),"○","")</f>
        <v/>
      </c>
      <c r="AV31" s="284" t="str">
        <f>IF(AND((AV28&gt;1),COUNTIF(AV37:AV46,"☆")&gt;=1,BU17="OK",BU18="OK",BU20="OK",AO4="OK"),"○","")</f>
        <v/>
      </c>
      <c r="AW31" s="287" t="str">
        <f>IF(AND((AW28&gt;1),COUNTIF(AW37:AW46,"☆")&gt;=1,BU17="OK",BU18="OK",BU20="OK",AO4="OK"),"○","")</f>
        <v/>
      </c>
      <c r="AX31" s="283" t="str">
        <f>IF(AND((AX28&gt;1),COUNTIF(AX37:AX46,"☆")&gt;=1,BU17="OK",BU18="OK",BU20="OK",AO4="OK"),"○","")</f>
        <v/>
      </c>
      <c r="AY31" s="284" t="str">
        <f>IF(AND((AY28&gt;1),COUNTIF(AY37:AY46,"☆")&gt;=1,BU17="OK",BU18="OK",BU20="OK",AO4="OK"),"○","")</f>
        <v/>
      </c>
      <c r="AZ31" s="285" t="str">
        <f>IF(AND((AZ28&gt;1),COUNTIF(AZ37:AZ46,"☆")&gt;=1,BU17="OK",BU18="OK",BU20="OK",AO4="OK"),"○","")</f>
        <v/>
      </c>
      <c r="BA31" s="691" t="s">
        <v>30</v>
      </c>
      <c r="BB31" s="692"/>
      <c r="BC31" s="748"/>
      <c r="BD31" s="749">
        <f>IF(AND(BU17="OK",BU18="OK",BU20="OK",AO4="OK"),COUNTIF(V31:AZ31,"○"),0)</f>
        <v>0</v>
      </c>
      <c r="BE31" s="749"/>
      <c r="BF31" s="749"/>
      <c r="BG31" s="749"/>
      <c r="BH31" s="749"/>
      <c r="BI31" s="749"/>
      <c r="BJ31" s="749"/>
      <c r="BK31" s="749"/>
      <c r="BL31" s="750"/>
      <c r="BM31" s="769">
        <f>BD31*12</f>
        <v>0</v>
      </c>
      <c r="BN31" s="749"/>
      <c r="BO31" s="749"/>
      <c r="BP31" s="750"/>
      <c r="BQ31" s="830"/>
      <c r="BR31" s="831"/>
      <c r="BS31" s="831"/>
      <c r="BT31" s="831"/>
      <c r="BU31" s="831"/>
      <c r="BV31" s="832"/>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基本情報シート!$C$25</f>
        <v>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3">WEEKDAY(W35,1)</f>
        <v>5</v>
      </c>
      <c r="X36" s="289">
        <f t="shared" si="3"/>
        <v>6</v>
      </c>
      <c r="Y36" s="289">
        <f t="shared" si="3"/>
        <v>7</v>
      </c>
      <c r="Z36" s="289">
        <f t="shared" si="3"/>
        <v>1</v>
      </c>
      <c r="AA36" s="289">
        <f t="shared" si="3"/>
        <v>2</v>
      </c>
      <c r="AB36" s="289">
        <f t="shared" si="3"/>
        <v>3</v>
      </c>
      <c r="AC36" s="289">
        <f t="shared" si="3"/>
        <v>4</v>
      </c>
      <c r="AD36" s="289">
        <f t="shared" si="3"/>
        <v>5</v>
      </c>
      <c r="AE36" s="289">
        <f t="shared" si="3"/>
        <v>6</v>
      </c>
      <c r="AF36" s="289">
        <f t="shared" si="3"/>
        <v>7</v>
      </c>
      <c r="AG36" s="289">
        <f t="shared" si="3"/>
        <v>1</v>
      </c>
      <c r="AH36" s="289">
        <f t="shared" si="3"/>
        <v>2</v>
      </c>
      <c r="AI36" s="289">
        <f t="shared" si="3"/>
        <v>3</v>
      </c>
      <c r="AJ36" s="289">
        <f t="shared" si="3"/>
        <v>4</v>
      </c>
      <c r="AK36" s="289">
        <f t="shared" si="3"/>
        <v>5</v>
      </c>
      <c r="AL36" s="289">
        <f t="shared" si="3"/>
        <v>6</v>
      </c>
      <c r="AM36" s="289">
        <f t="shared" si="3"/>
        <v>7</v>
      </c>
      <c r="AN36" s="289">
        <f t="shared" si="3"/>
        <v>1</v>
      </c>
      <c r="AO36" s="289">
        <f t="shared" si="3"/>
        <v>2</v>
      </c>
      <c r="AP36" s="289">
        <f t="shared" si="3"/>
        <v>3</v>
      </c>
      <c r="AQ36" s="289">
        <f t="shared" si="3"/>
        <v>4</v>
      </c>
      <c r="AR36" s="289">
        <f t="shared" si="3"/>
        <v>5</v>
      </c>
      <c r="AS36" s="289">
        <f t="shared" si="3"/>
        <v>6</v>
      </c>
      <c r="AT36" s="289">
        <f t="shared" si="3"/>
        <v>7</v>
      </c>
      <c r="AU36" s="289">
        <f t="shared" si="3"/>
        <v>1</v>
      </c>
      <c r="AV36" s="289">
        <f t="shared" si="3"/>
        <v>2</v>
      </c>
      <c r="AW36" s="289">
        <f t="shared" si="3"/>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c r="E37" s="770"/>
      <c r="F37" s="770"/>
      <c r="G37" s="770"/>
      <c r="H37" s="770"/>
      <c r="I37" s="771"/>
      <c r="J37" s="772"/>
      <c r="K37" s="770"/>
      <c r="L37" s="770"/>
      <c r="M37" s="773"/>
      <c r="N37" s="773"/>
      <c r="O37" s="773"/>
      <c r="P37" s="773"/>
      <c r="Q37" s="773"/>
      <c r="R37" s="773"/>
      <c r="S37" s="773"/>
      <c r="T37" s="773"/>
      <c r="U37" s="774"/>
      <c r="V37" s="291"/>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775">
        <f t="shared" ref="BA37:BA46" si="4">COUNTA(V37:AZ37)</f>
        <v>0</v>
      </c>
      <c r="BB37" s="776"/>
      <c r="BC37" s="823"/>
      <c r="BD37" s="824"/>
      <c r="BE37" s="824"/>
      <c r="BF37" s="824"/>
      <c r="BG37" s="824"/>
      <c r="BH37" s="824"/>
      <c r="BI37" s="824"/>
      <c r="BJ37" s="824"/>
      <c r="BK37" s="779"/>
      <c r="BL37" s="780"/>
      <c r="BM37" s="780"/>
      <c r="BN37" s="780"/>
      <c r="BO37" s="781"/>
      <c r="BP37" s="23"/>
      <c r="BQ37" s="147"/>
    </row>
    <row r="38" spans="1:76" s="1" customFormat="1" ht="16.2">
      <c r="C38" s="293">
        <v>2</v>
      </c>
      <c r="D38" s="782"/>
      <c r="E38" s="782"/>
      <c r="F38" s="782"/>
      <c r="G38" s="782"/>
      <c r="H38" s="782"/>
      <c r="I38" s="783"/>
      <c r="J38" s="784"/>
      <c r="K38" s="782"/>
      <c r="L38" s="782"/>
      <c r="M38" s="785"/>
      <c r="N38" s="785"/>
      <c r="O38" s="785"/>
      <c r="P38" s="785"/>
      <c r="Q38" s="785"/>
      <c r="R38" s="785"/>
      <c r="S38" s="785"/>
      <c r="T38" s="785"/>
      <c r="U38" s="786"/>
      <c r="V38" s="294"/>
      <c r="W38" s="295"/>
      <c r="X38" s="295"/>
      <c r="Y38" s="295"/>
      <c r="Z38" s="295"/>
      <c r="AA38" s="295"/>
      <c r="AB38" s="295"/>
      <c r="AC38" s="295"/>
      <c r="AD38" s="295"/>
      <c r="AE38" s="295"/>
      <c r="AF38" s="295"/>
      <c r="AG38" s="295"/>
      <c r="AH38" s="295"/>
      <c r="AI38" s="295"/>
      <c r="AJ38" s="295"/>
      <c r="AK38" s="295"/>
      <c r="AL38" s="295"/>
      <c r="AM38" s="295"/>
      <c r="AN38" s="295"/>
      <c r="AO38" s="295"/>
      <c r="AP38" s="295"/>
      <c r="AQ38" s="295"/>
      <c r="AR38" s="295"/>
      <c r="AS38" s="295"/>
      <c r="AT38" s="295"/>
      <c r="AU38" s="295"/>
      <c r="AV38" s="295"/>
      <c r="AW38" s="295"/>
      <c r="AX38" s="295"/>
      <c r="AY38" s="295"/>
      <c r="AZ38" s="295"/>
      <c r="BA38" s="787">
        <f t="shared" si="4"/>
        <v>0</v>
      </c>
      <c r="BB38" s="788"/>
      <c r="BC38" s="818"/>
      <c r="BD38" s="819"/>
      <c r="BE38" s="819"/>
      <c r="BF38" s="819"/>
      <c r="BG38" s="819"/>
      <c r="BH38" s="819"/>
      <c r="BI38" s="819"/>
      <c r="BJ38" s="819"/>
      <c r="BK38" s="791"/>
      <c r="BL38" s="792"/>
      <c r="BM38" s="792"/>
      <c r="BN38" s="792"/>
      <c r="BO38" s="793"/>
      <c r="BP38" s="23"/>
      <c r="BQ38" s="147"/>
    </row>
    <row r="39" spans="1:76" s="1" customFormat="1" ht="16.2">
      <c r="C39" s="293">
        <v>3</v>
      </c>
      <c r="D39" s="782"/>
      <c r="E39" s="782"/>
      <c r="F39" s="782"/>
      <c r="G39" s="782"/>
      <c r="H39" s="782"/>
      <c r="I39" s="783"/>
      <c r="J39" s="784"/>
      <c r="K39" s="782"/>
      <c r="L39" s="782"/>
      <c r="M39" s="785"/>
      <c r="N39" s="785"/>
      <c r="O39" s="785"/>
      <c r="P39" s="785"/>
      <c r="Q39" s="785"/>
      <c r="R39" s="785"/>
      <c r="S39" s="785"/>
      <c r="T39" s="785"/>
      <c r="U39" s="786"/>
      <c r="V39" s="294"/>
      <c r="W39" s="295"/>
      <c r="X39" s="295"/>
      <c r="Y39" s="295"/>
      <c r="Z39" s="295"/>
      <c r="AA39" s="295"/>
      <c r="AB39" s="295"/>
      <c r="AC39" s="295"/>
      <c r="AD39" s="295"/>
      <c r="AE39" s="295"/>
      <c r="AF39" s="295"/>
      <c r="AG39" s="295"/>
      <c r="AH39" s="295"/>
      <c r="AI39" s="295"/>
      <c r="AJ39" s="295"/>
      <c r="AK39" s="295"/>
      <c r="AL39" s="295"/>
      <c r="AM39" s="295"/>
      <c r="AN39" s="295"/>
      <c r="AO39" s="295"/>
      <c r="AP39" s="295"/>
      <c r="AQ39" s="295"/>
      <c r="AR39" s="295"/>
      <c r="AS39" s="295"/>
      <c r="AT39" s="295"/>
      <c r="AU39" s="295"/>
      <c r="AV39" s="295"/>
      <c r="AW39" s="295"/>
      <c r="AX39" s="295"/>
      <c r="AY39" s="295"/>
      <c r="AZ39" s="295"/>
      <c r="BA39" s="787">
        <f t="shared" si="4"/>
        <v>0</v>
      </c>
      <c r="BB39" s="788"/>
      <c r="BC39" s="818"/>
      <c r="BD39" s="819"/>
      <c r="BE39" s="819"/>
      <c r="BF39" s="819"/>
      <c r="BG39" s="819"/>
      <c r="BH39" s="819"/>
      <c r="BI39" s="819"/>
      <c r="BJ39" s="819"/>
      <c r="BK39" s="791"/>
      <c r="BL39" s="792"/>
      <c r="BM39" s="792"/>
      <c r="BN39" s="792"/>
      <c r="BO39" s="793"/>
      <c r="BP39" s="23"/>
      <c r="BQ39" s="147"/>
    </row>
    <row r="40" spans="1:76" s="1" customFormat="1" ht="16.2">
      <c r="C40" s="293">
        <v>4</v>
      </c>
      <c r="D40" s="782"/>
      <c r="E40" s="782"/>
      <c r="F40" s="782"/>
      <c r="G40" s="782"/>
      <c r="H40" s="782"/>
      <c r="I40" s="783"/>
      <c r="J40" s="784"/>
      <c r="K40" s="782"/>
      <c r="L40" s="782"/>
      <c r="M40" s="785"/>
      <c r="N40" s="785"/>
      <c r="O40" s="785"/>
      <c r="P40" s="785"/>
      <c r="Q40" s="785"/>
      <c r="R40" s="785"/>
      <c r="S40" s="785"/>
      <c r="T40" s="785"/>
      <c r="U40" s="786"/>
      <c r="V40" s="294"/>
      <c r="W40" s="295"/>
      <c r="X40" s="295"/>
      <c r="Y40" s="295"/>
      <c r="Z40" s="295"/>
      <c r="AA40" s="295"/>
      <c r="AB40" s="295"/>
      <c r="AC40" s="295"/>
      <c r="AD40" s="295"/>
      <c r="AE40" s="295"/>
      <c r="AF40" s="295"/>
      <c r="AG40" s="295"/>
      <c r="AH40" s="295"/>
      <c r="AI40" s="295"/>
      <c r="AJ40" s="295"/>
      <c r="AK40" s="295"/>
      <c r="AL40" s="295"/>
      <c r="AM40" s="295"/>
      <c r="AN40" s="295"/>
      <c r="AO40" s="295"/>
      <c r="AP40" s="295"/>
      <c r="AQ40" s="295"/>
      <c r="AR40" s="295"/>
      <c r="AS40" s="295"/>
      <c r="AT40" s="295"/>
      <c r="AU40" s="295"/>
      <c r="AV40" s="295"/>
      <c r="AW40" s="295"/>
      <c r="AX40" s="295"/>
      <c r="AY40" s="295"/>
      <c r="AZ40" s="295"/>
      <c r="BA40" s="787">
        <f t="shared" si="4"/>
        <v>0</v>
      </c>
      <c r="BB40" s="788"/>
      <c r="BC40" s="818"/>
      <c r="BD40" s="819"/>
      <c r="BE40" s="819"/>
      <c r="BF40" s="819"/>
      <c r="BG40" s="819"/>
      <c r="BH40" s="819"/>
      <c r="BI40" s="819"/>
      <c r="BJ40" s="819"/>
      <c r="BK40" s="791"/>
      <c r="BL40" s="792"/>
      <c r="BM40" s="792"/>
      <c r="BN40" s="792"/>
      <c r="BO40" s="793"/>
      <c r="BP40" s="23"/>
      <c r="BQ40" s="147"/>
    </row>
    <row r="41" spans="1:76" s="1" customFormat="1" ht="16.2">
      <c r="C41" s="293">
        <v>5</v>
      </c>
      <c r="D41" s="782"/>
      <c r="E41" s="782"/>
      <c r="F41" s="782"/>
      <c r="G41" s="782"/>
      <c r="H41" s="782"/>
      <c r="I41" s="783"/>
      <c r="J41" s="784"/>
      <c r="K41" s="782"/>
      <c r="L41" s="782"/>
      <c r="M41" s="785"/>
      <c r="N41" s="785"/>
      <c r="O41" s="785"/>
      <c r="P41" s="785"/>
      <c r="Q41" s="785"/>
      <c r="R41" s="785"/>
      <c r="S41" s="785"/>
      <c r="T41" s="785"/>
      <c r="U41" s="786"/>
      <c r="V41" s="294"/>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5"/>
      <c r="AS41" s="295"/>
      <c r="AT41" s="295"/>
      <c r="AU41" s="295"/>
      <c r="AV41" s="295"/>
      <c r="AW41" s="295"/>
      <c r="AX41" s="295"/>
      <c r="AY41" s="295"/>
      <c r="AZ41" s="295"/>
      <c r="BA41" s="787">
        <f t="shared" si="4"/>
        <v>0</v>
      </c>
      <c r="BB41" s="788"/>
      <c r="BC41" s="818"/>
      <c r="BD41" s="819"/>
      <c r="BE41" s="819"/>
      <c r="BF41" s="819"/>
      <c r="BG41" s="819"/>
      <c r="BH41" s="819"/>
      <c r="BI41" s="819"/>
      <c r="BJ41" s="819"/>
      <c r="BK41" s="791"/>
      <c r="BL41" s="792"/>
      <c r="BM41" s="792"/>
      <c r="BN41" s="792"/>
      <c r="BO41" s="793"/>
      <c r="BP41" s="23"/>
      <c r="BQ41" s="147"/>
    </row>
    <row r="42" spans="1:76" s="1" customFormat="1" ht="16.2">
      <c r="C42" s="293">
        <v>6</v>
      </c>
      <c r="D42" s="782"/>
      <c r="E42" s="782"/>
      <c r="F42" s="782"/>
      <c r="G42" s="782"/>
      <c r="H42" s="782"/>
      <c r="I42" s="783"/>
      <c r="J42" s="784"/>
      <c r="K42" s="782"/>
      <c r="L42" s="782"/>
      <c r="M42" s="785"/>
      <c r="N42" s="785"/>
      <c r="O42" s="785"/>
      <c r="P42" s="785"/>
      <c r="Q42" s="785"/>
      <c r="R42" s="785"/>
      <c r="S42" s="785"/>
      <c r="T42" s="785"/>
      <c r="U42" s="786"/>
      <c r="V42" s="294"/>
      <c r="W42" s="295"/>
      <c r="X42" s="295"/>
      <c r="Y42" s="295"/>
      <c r="Z42" s="295"/>
      <c r="AA42" s="295"/>
      <c r="AB42" s="295"/>
      <c r="AC42" s="295"/>
      <c r="AD42" s="295"/>
      <c r="AE42" s="295"/>
      <c r="AF42" s="295"/>
      <c r="AG42" s="295"/>
      <c r="AH42" s="295"/>
      <c r="AI42" s="295"/>
      <c r="AJ42" s="295"/>
      <c r="AK42" s="295"/>
      <c r="AL42" s="295"/>
      <c r="AM42" s="295"/>
      <c r="AN42" s="295"/>
      <c r="AO42" s="295"/>
      <c r="AP42" s="295"/>
      <c r="AQ42" s="295"/>
      <c r="AR42" s="295"/>
      <c r="AS42" s="295"/>
      <c r="AT42" s="295"/>
      <c r="AU42" s="295"/>
      <c r="AV42" s="295"/>
      <c r="AW42" s="295"/>
      <c r="AX42" s="295"/>
      <c r="AY42" s="295"/>
      <c r="AZ42" s="295"/>
      <c r="BA42" s="787">
        <f t="shared" si="4"/>
        <v>0</v>
      </c>
      <c r="BB42" s="788"/>
      <c r="BC42" s="818"/>
      <c r="BD42" s="819"/>
      <c r="BE42" s="819"/>
      <c r="BF42" s="819"/>
      <c r="BG42" s="819"/>
      <c r="BH42" s="819"/>
      <c r="BI42" s="819"/>
      <c r="BJ42" s="819"/>
      <c r="BK42" s="791"/>
      <c r="BL42" s="792"/>
      <c r="BM42" s="792"/>
      <c r="BN42" s="792"/>
      <c r="BO42" s="793"/>
      <c r="BP42" s="23"/>
      <c r="BQ42" s="147"/>
    </row>
    <row r="43" spans="1:76" s="1" customFormat="1" ht="16.2">
      <c r="C43" s="293">
        <v>7</v>
      </c>
      <c r="D43" s="782"/>
      <c r="E43" s="782"/>
      <c r="F43" s="782"/>
      <c r="G43" s="782"/>
      <c r="H43" s="782"/>
      <c r="I43" s="783"/>
      <c r="J43" s="784"/>
      <c r="K43" s="782"/>
      <c r="L43" s="782"/>
      <c r="M43" s="785"/>
      <c r="N43" s="785"/>
      <c r="O43" s="785"/>
      <c r="P43" s="785"/>
      <c r="Q43" s="785"/>
      <c r="R43" s="785"/>
      <c r="S43" s="785"/>
      <c r="T43" s="785"/>
      <c r="U43" s="786"/>
      <c r="V43" s="294"/>
      <c r="W43" s="295"/>
      <c r="X43" s="295"/>
      <c r="Y43" s="295"/>
      <c r="Z43" s="295"/>
      <c r="AA43" s="295"/>
      <c r="AB43" s="295"/>
      <c r="AC43" s="295"/>
      <c r="AD43" s="295"/>
      <c r="AE43" s="295"/>
      <c r="AF43" s="295"/>
      <c r="AG43" s="295"/>
      <c r="AH43" s="295"/>
      <c r="AI43" s="295"/>
      <c r="AJ43" s="295"/>
      <c r="AK43" s="295"/>
      <c r="AL43" s="295"/>
      <c r="AM43" s="295"/>
      <c r="AN43" s="295"/>
      <c r="AO43" s="295"/>
      <c r="AP43" s="295"/>
      <c r="AQ43" s="295"/>
      <c r="AR43" s="295"/>
      <c r="AS43" s="295"/>
      <c r="AT43" s="295"/>
      <c r="AU43" s="295"/>
      <c r="AV43" s="295"/>
      <c r="AW43" s="295"/>
      <c r="AX43" s="295"/>
      <c r="AY43" s="295"/>
      <c r="AZ43" s="295"/>
      <c r="BA43" s="787">
        <f t="shared" si="4"/>
        <v>0</v>
      </c>
      <c r="BB43" s="788"/>
      <c r="BC43" s="818"/>
      <c r="BD43" s="819"/>
      <c r="BE43" s="819"/>
      <c r="BF43" s="819"/>
      <c r="BG43" s="819"/>
      <c r="BH43" s="819"/>
      <c r="BI43" s="819"/>
      <c r="BJ43" s="819"/>
      <c r="BK43" s="791"/>
      <c r="BL43" s="792"/>
      <c r="BM43" s="792"/>
      <c r="BN43" s="792"/>
      <c r="BO43" s="793"/>
      <c r="BP43" s="23"/>
      <c r="BQ43" s="147"/>
    </row>
    <row r="44" spans="1:76" s="1" customFormat="1" ht="16.2">
      <c r="C44" s="293">
        <v>8</v>
      </c>
      <c r="D44" s="782"/>
      <c r="E44" s="782"/>
      <c r="F44" s="782"/>
      <c r="G44" s="782"/>
      <c r="H44" s="782"/>
      <c r="I44" s="783"/>
      <c r="J44" s="784"/>
      <c r="K44" s="782"/>
      <c r="L44" s="782"/>
      <c r="M44" s="785"/>
      <c r="N44" s="785"/>
      <c r="O44" s="785"/>
      <c r="P44" s="785"/>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4"/>
        <v>0</v>
      </c>
      <c r="BB44" s="788"/>
      <c r="BC44" s="818"/>
      <c r="BD44" s="819"/>
      <c r="BE44" s="819"/>
      <c r="BF44" s="819"/>
      <c r="BG44" s="819"/>
      <c r="BH44" s="819"/>
      <c r="BI44" s="819"/>
      <c r="BJ44" s="819"/>
      <c r="BK44" s="791"/>
      <c r="BL44" s="792"/>
      <c r="BM44" s="792"/>
      <c r="BN44" s="792"/>
      <c r="BO44" s="793"/>
      <c r="BP44" s="23"/>
      <c r="BQ44" s="147"/>
    </row>
    <row r="45" spans="1:76" s="1" customFormat="1" ht="16.2">
      <c r="C45" s="293">
        <v>9</v>
      </c>
      <c r="D45" s="816"/>
      <c r="E45" s="816"/>
      <c r="F45" s="816"/>
      <c r="G45" s="816"/>
      <c r="H45" s="816"/>
      <c r="I45" s="817"/>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4"/>
        <v>0</v>
      </c>
      <c r="BB45" s="788"/>
      <c r="BC45" s="818"/>
      <c r="BD45" s="819"/>
      <c r="BE45" s="819"/>
      <c r="BF45" s="819"/>
      <c r="BG45" s="819"/>
      <c r="BH45" s="819"/>
      <c r="BI45" s="819"/>
      <c r="BJ45" s="819"/>
      <c r="BK45" s="791"/>
      <c r="BL45" s="792"/>
      <c r="BM45" s="792"/>
      <c r="BN45" s="792"/>
      <c r="BO45" s="793"/>
      <c r="BP45" s="23"/>
      <c r="BQ45" s="147"/>
    </row>
    <row r="46" spans="1:76" s="1" customFormat="1" ht="16.8" thickBot="1">
      <c r="C46" s="296">
        <v>10</v>
      </c>
      <c r="D46" s="812"/>
      <c r="E46" s="812"/>
      <c r="F46" s="812"/>
      <c r="G46" s="812"/>
      <c r="H46" s="812"/>
      <c r="I46" s="813"/>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4"/>
        <v>0</v>
      </c>
      <c r="BB46" s="811"/>
      <c r="BC46" s="814"/>
      <c r="BD46" s="815"/>
      <c r="BE46" s="815"/>
      <c r="BF46" s="815"/>
      <c r="BG46" s="815"/>
      <c r="BH46" s="815"/>
      <c r="BI46" s="815"/>
      <c r="BJ46" s="815"/>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V7rsYgYpSS7StMUHRayxG8rVpdYQEYqtOVF+4xZp5EubW7ik42jclvm/of/9VG977vCAsLBJUoggynemX+15Qg==" saltValue="BfCjYL9k7TRtdi1bX5sOIA==" spinCount="100000" sheet="1" objects="1" scenarios="1"/>
  <mergeCells count="310">
    <mergeCell ref="BC46:BF46"/>
    <mergeCell ref="BG46:BJ46"/>
    <mergeCell ref="BK46:BO46"/>
    <mergeCell ref="D47:AI47"/>
    <mergeCell ref="AJ47:BX47"/>
    <mergeCell ref="D48:AI48"/>
    <mergeCell ref="AJ48:BX48"/>
    <mergeCell ref="D46:I46"/>
    <mergeCell ref="J46:L46"/>
    <mergeCell ref="M46:O46"/>
    <mergeCell ref="P46:R46"/>
    <mergeCell ref="S46:U46"/>
    <mergeCell ref="BA46:BB46"/>
    <mergeCell ref="D45:I45"/>
    <mergeCell ref="J45:L45"/>
    <mergeCell ref="M45:O45"/>
    <mergeCell ref="P45:R45"/>
    <mergeCell ref="S45:U45"/>
    <mergeCell ref="BA45:BB45"/>
    <mergeCell ref="BC45:BF45"/>
    <mergeCell ref="BG45:BJ45"/>
    <mergeCell ref="BK45:BO45"/>
    <mergeCell ref="D44:I44"/>
    <mergeCell ref="J44:L44"/>
    <mergeCell ref="M44:O44"/>
    <mergeCell ref="P44:R44"/>
    <mergeCell ref="S44:U44"/>
    <mergeCell ref="BA44:BB44"/>
    <mergeCell ref="BC44:BF44"/>
    <mergeCell ref="BG44:BJ44"/>
    <mergeCell ref="BK44:BO44"/>
    <mergeCell ref="BC42:BF42"/>
    <mergeCell ref="BG42:BJ42"/>
    <mergeCell ref="BK42:BO42"/>
    <mergeCell ref="D43:I43"/>
    <mergeCell ref="J43:L43"/>
    <mergeCell ref="M43:O43"/>
    <mergeCell ref="P43:R43"/>
    <mergeCell ref="S43:U43"/>
    <mergeCell ref="BA43:BB43"/>
    <mergeCell ref="BC43:BF43"/>
    <mergeCell ref="D42:I42"/>
    <mergeCell ref="J42:L42"/>
    <mergeCell ref="M42:O42"/>
    <mergeCell ref="P42:R42"/>
    <mergeCell ref="S42:U42"/>
    <mergeCell ref="BA42:BB42"/>
    <mergeCell ref="BG43:BJ43"/>
    <mergeCell ref="BK43:BO43"/>
    <mergeCell ref="D41:I41"/>
    <mergeCell ref="J41:L41"/>
    <mergeCell ref="M41:O41"/>
    <mergeCell ref="P41:R41"/>
    <mergeCell ref="S41:U41"/>
    <mergeCell ref="BA41:BB41"/>
    <mergeCell ref="BC41:BF41"/>
    <mergeCell ref="BG41:BJ41"/>
    <mergeCell ref="BK41:BO41"/>
    <mergeCell ref="D40:I40"/>
    <mergeCell ref="J40:L40"/>
    <mergeCell ref="M40:O40"/>
    <mergeCell ref="P40:R40"/>
    <mergeCell ref="S40:U40"/>
    <mergeCell ref="BA40:BB40"/>
    <mergeCell ref="BC40:BF40"/>
    <mergeCell ref="BG40:BJ40"/>
    <mergeCell ref="BK40:BO40"/>
    <mergeCell ref="D39:I39"/>
    <mergeCell ref="J39:L39"/>
    <mergeCell ref="M39:O39"/>
    <mergeCell ref="P39:R39"/>
    <mergeCell ref="S39:U39"/>
    <mergeCell ref="BA39:BB39"/>
    <mergeCell ref="BC39:BF39"/>
    <mergeCell ref="BG39:BJ39"/>
    <mergeCell ref="BK39:BO39"/>
    <mergeCell ref="D38:I38"/>
    <mergeCell ref="J38:L38"/>
    <mergeCell ref="M38:O38"/>
    <mergeCell ref="P38:R38"/>
    <mergeCell ref="S38:U38"/>
    <mergeCell ref="BA38:BB38"/>
    <mergeCell ref="BC38:BF38"/>
    <mergeCell ref="BG38:BJ38"/>
    <mergeCell ref="BK38:BO38"/>
    <mergeCell ref="D37:I37"/>
    <mergeCell ref="J37:L37"/>
    <mergeCell ref="M37:O37"/>
    <mergeCell ref="P37:R37"/>
    <mergeCell ref="S37:U37"/>
    <mergeCell ref="BA37:BB37"/>
    <mergeCell ref="BC37:BF37"/>
    <mergeCell ref="BG37:BJ37"/>
    <mergeCell ref="BK37:BO37"/>
    <mergeCell ref="C35:C36"/>
    <mergeCell ref="D35:I36"/>
    <mergeCell ref="J35:L36"/>
    <mergeCell ref="M35:O36"/>
    <mergeCell ref="P35:R36"/>
    <mergeCell ref="S35:U36"/>
    <mergeCell ref="B31:U31"/>
    <mergeCell ref="BA31:BC31"/>
    <mergeCell ref="BD31:BL31"/>
    <mergeCell ref="BA35:BB36"/>
    <mergeCell ref="BC35:BJ35"/>
    <mergeCell ref="BK35:BO36"/>
    <mergeCell ref="BC36:BF36"/>
    <mergeCell ref="BG36:BJ36"/>
    <mergeCell ref="BM31:BP31"/>
    <mergeCell ref="BQ31:BV31"/>
    <mergeCell ref="BA32:BL32"/>
    <mergeCell ref="BM29:BP29"/>
    <mergeCell ref="BQ29:BV29"/>
    <mergeCell ref="B30:U30"/>
    <mergeCell ref="BA30:BC30"/>
    <mergeCell ref="BD30:BL30"/>
    <mergeCell ref="BM30:BP30"/>
    <mergeCell ref="BQ30:BV30"/>
    <mergeCell ref="B28:U28"/>
    <mergeCell ref="BA28:BL28"/>
    <mergeCell ref="B29:U29"/>
    <mergeCell ref="BA29:BC29"/>
    <mergeCell ref="BD29:BF29"/>
    <mergeCell ref="BG29:BI29"/>
    <mergeCell ref="BJ29:BL29"/>
    <mergeCell ref="B26:U26"/>
    <mergeCell ref="BA26:BC26"/>
    <mergeCell ref="BD26:BF26"/>
    <mergeCell ref="BG26:BI26"/>
    <mergeCell ref="BJ26:BL26"/>
    <mergeCell ref="B27:U27"/>
    <mergeCell ref="BA27:BC27"/>
    <mergeCell ref="BD27:BF27"/>
    <mergeCell ref="BG27:BI27"/>
    <mergeCell ref="BJ27:BL27"/>
    <mergeCell ref="B23:U24"/>
    <mergeCell ref="BA23:BC24"/>
    <mergeCell ref="BD23:BF24"/>
    <mergeCell ref="BG23:BI24"/>
    <mergeCell ref="BJ23:BL24"/>
    <mergeCell ref="B25:U25"/>
    <mergeCell ref="BA25:BC25"/>
    <mergeCell ref="BD25:BF25"/>
    <mergeCell ref="BG25:BI25"/>
    <mergeCell ref="BJ25:BL25"/>
    <mergeCell ref="AR19:AV20"/>
    <mergeCell ref="AW19:BA20"/>
    <mergeCell ref="BB19:BF19"/>
    <mergeCell ref="BG19:BK20"/>
    <mergeCell ref="BM19:BT19"/>
    <mergeCell ref="BU19:BW19"/>
    <mergeCell ref="BB20:BF20"/>
    <mergeCell ref="BM20:BT20"/>
    <mergeCell ref="BU20:BW20"/>
    <mergeCell ref="C19:E19"/>
    <mergeCell ref="F19:S19"/>
    <mergeCell ref="X19:AC20"/>
    <mergeCell ref="AD19:AG19"/>
    <mergeCell ref="AH19:AL19"/>
    <mergeCell ref="AM19:AQ20"/>
    <mergeCell ref="C20:S20"/>
    <mergeCell ref="AD20:AG20"/>
    <mergeCell ref="AH20:AL20"/>
    <mergeCell ref="BU17:BW17"/>
    <mergeCell ref="BU18:BW18"/>
    <mergeCell ref="AH16:AL16"/>
    <mergeCell ref="AM16:AQ16"/>
    <mergeCell ref="AR16:AV16"/>
    <mergeCell ref="AW16:BA16"/>
    <mergeCell ref="C17:E17"/>
    <mergeCell ref="F17:S17"/>
    <mergeCell ref="X17:AC18"/>
    <mergeCell ref="AD17:AG17"/>
    <mergeCell ref="AH17:AL17"/>
    <mergeCell ref="AM17:AQ18"/>
    <mergeCell ref="C18:E18"/>
    <mergeCell ref="F18:S18"/>
    <mergeCell ref="AD18:AG18"/>
    <mergeCell ref="AH18:AL18"/>
    <mergeCell ref="BB18:BF18"/>
    <mergeCell ref="BM18:BT18"/>
    <mergeCell ref="AR17:AV18"/>
    <mergeCell ref="AW17:BA18"/>
    <mergeCell ref="BB17:BF17"/>
    <mergeCell ref="BG17:BK18"/>
    <mergeCell ref="BM17:BT17"/>
    <mergeCell ref="T13:AV13"/>
    <mergeCell ref="BM13:BX13"/>
    <mergeCell ref="B14:AC14"/>
    <mergeCell ref="BM14:BX14"/>
    <mergeCell ref="X15:AC16"/>
    <mergeCell ref="AD15:AG16"/>
    <mergeCell ref="AH15:BA15"/>
    <mergeCell ref="BB15:BK16"/>
    <mergeCell ref="BM15:BX15"/>
    <mergeCell ref="C16:I16"/>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AS8:AV8"/>
    <mergeCell ref="AW8:AZ8"/>
    <mergeCell ref="BA8:BD8"/>
    <mergeCell ref="BE8:BG8"/>
    <mergeCell ref="BI8:BP8"/>
    <mergeCell ref="BQ8:BW8"/>
    <mergeCell ref="B8:G8"/>
    <mergeCell ref="H8:R8"/>
    <mergeCell ref="Z8:AF8"/>
    <mergeCell ref="AG8:AJ8"/>
    <mergeCell ref="AK8:AN8"/>
    <mergeCell ref="AO8:AR8"/>
    <mergeCell ref="AS7:AV7"/>
    <mergeCell ref="AW7:AZ7"/>
    <mergeCell ref="BA7:BD7"/>
    <mergeCell ref="BE7:BG7"/>
    <mergeCell ref="BI7:BP7"/>
    <mergeCell ref="BQ7:BW7"/>
    <mergeCell ref="B7:G7"/>
    <mergeCell ref="H7:R7"/>
    <mergeCell ref="Z7:AF7"/>
    <mergeCell ref="AG7:AJ7"/>
    <mergeCell ref="AK7:AN7"/>
    <mergeCell ref="AO7:AR7"/>
    <mergeCell ref="BI5:BM5"/>
    <mergeCell ref="BN5:BP5"/>
    <mergeCell ref="BQ5:BS5"/>
    <mergeCell ref="BT5:BU5"/>
    <mergeCell ref="BV5:BX5"/>
    <mergeCell ref="B6:G6"/>
    <mergeCell ref="H6:R6"/>
    <mergeCell ref="AV6:BG6"/>
    <mergeCell ref="AO4:BG4"/>
    <mergeCell ref="BI4:BM4"/>
    <mergeCell ref="BN4:BP4"/>
    <mergeCell ref="BQ4:BS4"/>
    <mergeCell ref="BT4:BU4"/>
    <mergeCell ref="BV4:BX4"/>
    <mergeCell ref="AI2:AJ2"/>
    <mergeCell ref="AO2:BG2"/>
    <mergeCell ref="BI2:BM2"/>
    <mergeCell ref="BN2:BP2"/>
    <mergeCell ref="BQ2:BS2"/>
    <mergeCell ref="BT2:BU2"/>
    <mergeCell ref="BV2:BX2"/>
    <mergeCell ref="AO3:BG3"/>
    <mergeCell ref="BI3:BM3"/>
    <mergeCell ref="BN3:BP3"/>
    <mergeCell ref="BQ3:BS3"/>
    <mergeCell ref="BT3:BU3"/>
    <mergeCell ref="BV3:BX3"/>
    <mergeCell ref="AN1:AN4"/>
    <mergeCell ref="AO1:BG1"/>
    <mergeCell ref="BP1:BX1"/>
  </mergeCells>
  <phoneticPr fontId="3"/>
  <conditionalFormatting sqref="B29:BL29">
    <cfRule type="expression" dxfId="216" priority="31">
      <formula>$E$12=""</formula>
    </cfRule>
  </conditionalFormatting>
  <conditionalFormatting sqref="C17:C19">
    <cfRule type="expression" dxfId="215" priority="32">
      <formula>IF(#REF!="〇",TRUE,FALSE)</formula>
    </cfRule>
  </conditionalFormatting>
  <conditionalFormatting sqref="C39:BO39">
    <cfRule type="expression" dxfId="214" priority="18">
      <formula>$C$39&gt;$H$9</formula>
    </cfRule>
  </conditionalFormatting>
  <conditionalFormatting sqref="C40:BO40">
    <cfRule type="expression" dxfId="213" priority="14">
      <formula>$C$40&gt;$H$9</formula>
    </cfRule>
  </conditionalFormatting>
  <conditionalFormatting sqref="C41:BO41">
    <cfRule type="expression" dxfId="212" priority="13">
      <formula>$C$41&gt;$H$9</formula>
    </cfRule>
  </conditionalFormatting>
  <conditionalFormatting sqref="C42:BO42">
    <cfRule type="expression" dxfId="211" priority="12">
      <formula>$C$42&gt;$H$9</formula>
    </cfRule>
  </conditionalFormatting>
  <conditionalFormatting sqref="C43:BO43">
    <cfRule type="expression" dxfId="210" priority="11">
      <formula>$C$43&gt;$H$9</formula>
    </cfRule>
  </conditionalFormatting>
  <conditionalFormatting sqref="C44:BO44">
    <cfRule type="expression" dxfId="209" priority="10">
      <formula>$C$44&gt;$H$9</formula>
    </cfRule>
  </conditionalFormatting>
  <conditionalFormatting sqref="C45:BO45">
    <cfRule type="expression" dxfId="208" priority="5">
      <formula>$C$45&gt;$H$9</formula>
    </cfRule>
  </conditionalFormatting>
  <conditionalFormatting sqref="C46:BO46">
    <cfRule type="expression" dxfId="207" priority="2">
      <formula>$C$46&gt;$H$9</formula>
    </cfRule>
  </conditionalFormatting>
  <conditionalFormatting sqref="E10:G10">
    <cfRule type="expression" dxfId="206" priority="20">
      <formula>$C$19="○"</formula>
    </cfRule>
  </conditionalFormatting>
  <conditionalFormatting sqref="E11:G11">
    <cfRule type="expression" dxfId="205" priority="15">
      <formula>$C$17="○"</formula>
    </cfRule>
    <cfRule type="expression" dxfId="204" priority="16">
      <formula>$C$18="○"</formula>
    </cfRule>
  </conditionalFormatting>
  <conditionalFormatting sqref="V24:AZ24">
    <cfRule type="cellIs" dxfId="203" priority="28" operator="equal">
      <formula>1</formula>
    </cfRule>
    <cfRule type="cellIs" dxfId="202" priority="29" operator="equal">
      <formula>7</formula>
    </cfRule>
  </conditionalFormatting>
  <conditionalFormatting sqref="V28:AZ28">
    <cfRule type="expression" dxfId="201" priority="37">
      <formula>AND(COUNTIF($V$37:$V$46,"☆")&gt;0,$V$28=0)</formula>
    </cfRule>
    <cfRule type="expression" dxfId="200" priority="35">
      <formula>AND(COUNTIF(V$37:V$46,"")=10,V$28&gt;0)</formula>
    </cfRule>
    <cfRule type="expression" dxfId="199" priority="36">
      <formula>AND(COUNTIF($V$37:$V$46,"☆")=0,COUNTIF($V$37:$V$46,"△")&gt;0,$V$28&gt;0)</formula>
    </cfRule>
  </conditionalFormatting>
  <conditionalFormatting sqref="V36:AZ36">
    <cfRule type="cellIs" dxfId="198" priority="23" operator="equal">
      <formula>1</formula>
    </cfRule>
    <cfRule type="cellIs" dxfId="197" priority="24" operator="equal">
      <formula>7</formula>
    </cfRule>
  </conditionalFormatting>
  <conditionalFormatting sqref="AX23:AX29">
    <cfRule type="expression" dxfId="196" priority="30">
      <formula>$AX$23="-"</formula>
    </cfRule>
  </conditionalFormatting>
  <conditionalFormatting sqref="AX35:AX36">
    <cfRule type="expression" dxfId="195" priority="27">
      <formula>$AX$23="-"</formula>
    </cfRule>
  </conditionalFormatting>
  <conditionalFormatting sqref="AX37:AX46">
    <cfRule type="expression" dxfId="194" priority="6">
      <formula>$AX$23="-"</formula>
    </cfRule>
  </conditionalFormatting>
  <conditionalFormatting sqref="AX24:AZ24 AX36:AZ36">
    <cfRule type="expression" dxfId="193" priority="34">
      <formula>#REF!="-"</formula>
    </cfRule>
  </conditionalFormatting>
  <conditionalFormatting sqref="AY23:AY29">
    <cfRule type="expression" dxfId="192" priority="22">
      <formula>$AY$23="-"</formula>
    </cfRule>
  </conditionalFormatting>
  <conditionalFormatting sqref="AY35:AY36">
    <cfRule type="expression" dxfId="191" priority="26">
      <formula>$AY$23="-"</formula>
    </cfRule>
  </conditionalFormatting>
  <conditionalFormatting sqref="AY37:AY46">
    <cfRule type="expression" dxfId="190" priority="7">
      <formula>$AY$23="-"</formula>
    </cfRule>
  </conditionalFormatting>
  <conditionalFormatting sqref="AZ23:AZ31">
    <cfRule type="expression" dxfId="189" priority="3">
      <formula>$AZ$23="-"</formula>
    </cfRule>
  </conditionalFormatting>
  <conditionalFormatting sqref="AZ35:AZ36">
    <cfRule type="expression" dxfId="188" priority="25">
      <formula>$AZ$23="-"</formula>
    </cfRule>
  </conditionalFormatting>
  <conditionalFormatting sqref="AZ37:AZ46">
    <cfRule type="expression" dxfId="187" priority="8">
      <formula>$AZ$23="-"</formula>
    </cfRule>
  </conditionalFormatting>
  <conditionalFormatting sqref="BC37:BJ46">
    <cfRule type="expression" dxfId="186" priority="19">
      <formula>$E$11=""</formula>
    </cfRule>
  </conditionalFormatting>
  <conditionalFormatting sqref="BD25:BD26">
    <cfRule type="expression" dxfId="185" priority="17">
      <formula>#REF!&gt;#REF!</formula>
    </cfRule>
  </conditionalFormatting>
  <conditionalFormatting sqref="BE12:BG12">
    <cfRule type="cellIs" dxfId="184" priority="21" operator="notEqual">
      <formula>$H$9</formula>
    </cfRule>
  </conditionalFormatting>
  <conditionalFormatting sqref="BI8:BW8">
    <cfRule type="expression" dxfId="183" priority="1">
      <formula>$C$19="○"</formula>
    </cfRule>
  </conditionalFormatting>
  <conditionalFormatting sqref="BI10:BW12">
    <cfRule type="expression" dxfId="182" priority="4">
      <formula>$E$12=""</formula>
    </cfRule>
  </conditionalFormatting>
  <conditionalFormatting sqref="BK37:BK46">
    <cfRule type="expression" dxfId="181" priority="9">
      <formula>$E$11=""</formula>
    </cfRule>
  </conditionalFormatting>
  <dataValidations count="12">
    <dataValidation type="list" allowBlank="1" showInputMessage="1" showErrorMessage="1" sqref="BK37:BK46" xr:uid="{C6539ADD-3688-4DC7-8597-1AC123FF61F7}">
      <formula1>"○, "</formula1>
    </dataValidation>
    <dataValidation type="list" allowBlank="1" showInputMessage="1" showErrorMessage="1" sqref="J37:J46" xr:uid="{B57F4127-A6BC-4DFD-BD2D-1B8538BE2944}">
      <formula1>"6,5,4,3,2,1,なし"</formula1>
    </dataValidation>
    <dataValidation type="whole" allowBlank="1" showInputMessage="1" showErrorMessage="1" sqref="H7 S5:Y5" xr:uid="{2E69006B-0E5A-4EC6-A5D5-782E1BAA7A41}">
      <formula1>0</formula1>
      <formula2>1399999999</formula2>
    </dataValidation>
    <dataValidation type="list" allowBlank="1" showInputMessage="1" showErrorMessage="1" sqref="AI2:AJ2" xr:uid="{570F1031-633A-443C-840B-7A9FA4736A4F}">
      <formula1>"4,5,6,7,8,9,10,11,12,1,2,3"</formula1>
    </dataValidation>
    <dataValidation type="decimal" operator="greaterThanOrEqual" allowBlank="1" showInputMessage="1" showErrorMessage="1" error="数字を入れてください" sqref="V28:AZ29" xr:uid="{41EE312C-6A5B-4FF3-906E-53DC26541858}">
      <formula1>0</formula1>
    </dataValidation>
    <dataValidation type="list" allowBlank="1" showInputMessage="1" showErrorMessage="1" sqref="V37:AZ46" xr:uid="{3DE37EF3-C98E-41FF-B3FF-4BCEF7D59DBD}">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83D4B4E9-6C42-45FC-8F52-91C832064673}">
      <formula1>"○,△"</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WTM47:WTN48 M37:P46" xr:uid="{288A7D46-9510-482B-8951-6C38B9E64245}">
      <formula1>"○"</formula1>
    </dataValidation>
    <dataValidation type="list" allowBlank="1" showInputMessage="1" showErrorMessage="1" sqref="BQ8:BW8" xr:uid="{1D9A154D-5902-45AA-B1C0-7030C60AF2A8}">
      <formula1>"Ⅰ,Ⅰ・Ⅱ,Ⅰ・Ⅲ,Ⅰ・Ⅱ・Ⅲ"</formula1>
    </dataValidation>
    <dataValidation type="whole" allowBlank="1" showInputMessage="1" showErrorMessage="1" error="２～１０の数値を入力してください" sqref="H9:K9" xr:uid="{09FCE776-A7D6-488C-AD35-0E8C08427BA1}">
      <formula1>2</formula1>
      <formula2>10</formula2>
    </dataValidation>
    <dataValidation type="whole" operator="greaterThanOrEqual" allowBlank="1" showInputMessage="1" showErrorMessage="1" error="数値を入力してください" sqref="BU11:BW11" xr:uid="{46A1DD3B-2B12-41E4-B470-33AB084928E1}">
      <formula1>0</formula1>
    </dataValidation>
    <dataValidation type="whole" operator="greaterThanOrEqual" allowBlank="1" showInputMessage="1" showErrorMessage="1" error="数値を入力してください" sqref="BQ30:BV31" xr:uid="{FEE1D4E3-3CF7-42EB-A773-0EE34F1EB82F}">
      <formula1>1</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97ACD4-DA3D-44F5-BB57-5493A3BC63F0}">
  <sheetPr>
    <tabColor rgb="FF92D05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 ca="1">IF(H8="","ユニット名が入力されていません",IF(H9="","ユニット定員が入力されていません",IF(C19="○","OK",IF(BQ8="","夜間支援等体制加算が入力されていません","OK"))))</f>
        <v>ユニット名が入力されていません</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
      </c>
      <c r="AP2" s="486"/>
      <c r="AQ2" s="486"/>
      <c r="AR2" s="486"/>
      <c r="AS2" s="486"/>
      <c r="AT2" s="486"/>
      <c r="AU2" s="486"/>
      <c r="AV2" s="486"/>
      <c r="AW2" s="486"/>
      <c r="AX2" s="486"/>
      <c r="AY2" s="486"/>
      <c r="AZ2" s="486"/>
      <c r="BA2" s="486"/>
      <c r="BB2" s="486"/>
      <c r="BC2" s="486"/>
      <c r="BD2" s="486"/>
      <c r="BE2" s="486"/>
      <c r="BF2" s="486"/>
      <c r="BG2" s="487"/>
      <c r="BI2" s="488"/>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体制強化区分に〇を入力してください</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IF(E10="","-",IF(AND(E10="○",BU17="OK",BU18="OK",BU19="OK"),"OK","不可"))</f>
        <v>-</v>
      </c>
      <c r="BO3" s="493"/>
      <c r="BP3" s="493"/>
      <c r="BQ3" s="494" t="str">
        <f>IF(E10="","-",IF(AND(E10="○",AO4="OK"),"OK","不可"))</f>
        <v>-</v>
      </c>
      <c r="BR3" s="494"/>
      <c r="BS3" s="494"/>
      <c r="BT3" s="495"/>
      <c r="BU3" s="495"/>
      <c r="BV3" s="496" t="str">
        <f>IF(E10="","-",IF(AND(E10="○",AO1="OK",AO2="OK",AO3="OK",D48=""),"OK","不可"))</f>
        <v>-</v>
      </c>
      <c r="BW3" s="496"/>
      <c r="BX3" s="496"/>
      <c r="BY3" s="151"/>
      <c r="BZ3" s="151" t="str">
        <f>IF(AND(BN3="OK",BQ3="OK",BV3="OK"),"OK","")</f>
        <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定員が運営基準を満たしていません</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IF(E11="","-",IF(AND(E11="○",BU17="OK",BU18="OK",BU20="OK"),"OK","不可"))</f>
        <v>-</v>
      </c>
      <c r="BO4" s="493"/>
      <c r="BP4" s="493"/>
      <c r="BQ4" s="494" t="str">
        <f>IF(E11="","-",IF(AND(E11="○",AO4="OK"),"OK","不可"))</f>
        <v>-</v>
      </c>
      <c r="BR4" s="494"/>
      <c r="BS4" s="494"/>
      <c r="BT4" s="505" t="str">
        <f>IF(E11="","-",IF(AND(BL9="",BQ9="",BV9=""),"不可","OK"))</f>
        <v>-</v>
      </c>
      <c r="BU4" s="505"/>
      <c r="BV4" s="496" t="str">
        <f>IF(E11="","-",IF(AND(E11="○",基本情報シート!$C$27&lt;&gt;"",AO1="OK",AO2="OK",AO3="OK",D48=""),"OK","不可"))</f>
        <v>-</v>
      </c>
      <c r="BW4" s="496"/>
      <c r="BX4" s="496"/>
      <c r="BY4" s="152"/>
      <c r="BZ4" s="151" t="str">
        <f>IF(AND(BN4="OK",BQ4="OK",BT4="OK",BV4="OK"),"OK","不可")</f>
        <v>不可</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v>
      </c>
      <c r="BR5" s="494"/>
      <c r="BS5" s="494"/>
      <c r="BT5" s="505" t="str">
        <f>IF(E12="","-",IF(BQ9="","不可","OK"))</f>
        <v>-</v>
      </c>
      <c r="BU5" s="505"/>
      <c r="BV5" s="496" t="str">
        <f>IF(E12="","-",IF(AND(E12="○",基本情報シート!$C$26&lt;&gt;"",BM13="",BM14="",BM15="",BV4="OK"),"OK","不可"))</f>
        <v>-</v>
      </c>
      <c r="BW5" s="496"/>
      <c r="BX5" s="496"/>
      <c r="BY5" s="152"/>
      <c r="BZ5" s="152" t="str">
        <f>IF(BZ4="不可","不可",IF(AND(BQ5="OK",BT5="OK",BV5="OK"),"OK",""))</f>
        <v>不可</v>
      </c>
    </row>
    <row r="6" spans="1:80" ht="21" customHeight="1">
      <c r="B6" s="506" t="s">
        <v>213</v>
      </c>
      <c r="C6" s="506"/>
      <c r="D6" s="506"/>
      <c r="E6" s="506"/>
      <c r="F6" s="506"/>
      <c r="G6" s="506"/>
      <c r="H6" s="507">
        <f>基本情報シート!$C$20</f>
        <v>0</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CA6" s="174"/>
      <c r="CB6" s="174"/>
    </row>
    <row r="7" spans="1:80" ht="21.6" customHeight="1">
      <c r="B7" s="506" t="s">
        <v>214</v>
      </c>
      <c r="C7" s="506"/>
      <c r="D7" s="506"/>
      <c r="E7" s="506"/>
      <c r="F7" s="506"/>
      <c r="G7" s="506"/>
      <c r="H7" s="507">
        <f>基本情報シート!$C$19</f>
        <v>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基本情報シート!$C$22</f>
        <v/>
      </c>
      <c r="BR7" s="517"/>
      <c r="BS7" s="517"/>
      <c r="BT7" s="517"/>
      <c r="BU7" s="517"/>
      <c r="BV7" s="517"/>
      <c r="BW7" s="517"/>
      <c r="BX7" s="186"/>
      <c r="CA7" s="175"/>
    </row>
    <row r="8" spans="1:80" ht="21" customHeight="1">
      <c r="B8" s="506" t="s">
        <v>228</v>
      </c>
      <c r="C8" s="506"/>
      <c r="D8" s="506"/>
      <c r="E8" s="506"/>
      <c r="F8" s="506"/>
      <c r="G8" s="506"/>
      <c r="H8" s="507" t="str">
        <f ca="1">'第１号様式(要押印)'!B33</f>
        <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COUNTIF(J37:J46,"4")-AS10</f>
        <v>0</v>
      </c>
      <c r="AT8" s="522"/>
      <c r="AU8" s="522"/>
      <c r="AV8" s="523"/>
      <c r="AW8" s="521">
        <f>COUNTIF(J37:J46,"5")-AW10</f>
        <v>0</v>
      </c>
      <c r="AX8" s="522"/>
      <c r="AY8" s="522"/>
      <c r="AZ8" s="523"/>
      <c r="BA8" s="521">
        <f>COUNTIF(J37:J46,"6")-BA10</f>
        <v>0</v>
      </c>
      <c r="BB8" s="522"/>
      <c r="BC8" s="522"/>
      <c r="BD8" s="523"/>
      <c r="BE8" s="524">
        <f>SUM(AG8:BD8)</f>
        <v>0</v>
      </c>
      <c r="BF8" s="525"/>
      <c r="BG8" s="526"/>
      <c r="BI8" s="516" t="s">
        <v>287</v>
      </c>
      <c r="BJ8" s="516"/>
      <c r="BK8" s="516"/>
      <c r="BL8" s="516"/>
      <c r="BM8" s="516"/>
      <c r="BN8" s="516"/>
      <c r="BO8" s="516"/>
      <c r="BP8" s="516"/>
      <c r="BQ8" s="826"/>
      <c r="BR8" s="826"/>
      <c r="BS8" s="826"/>
      <c r="BT8" s="826"/>
      <c r="BU8" s="826"/>
      <c r="BV8" s="826"/>
      <c r="BW8" s="826"/>
      <c r="BY8" s="156"/>
      <c r="CA8" s="175"/>
    </row>
    <row r="9" spans="1:80" ht="21" customHeight="1">
      <c r="B9" s="506" t="s">
        <v>229</v>
      </c>
      <c r="C9" s="506"/>
      <c r="D9" s="506"/>
      <c r="E9" s="545"/>
      <c r="F9" s="545"/>
      <c r="G9" s="545"/>
      <c r="H9" s="546"/>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
      </c>
      <c r="F10" s="534"/>
      <c r="G10" s="534"/>
      <c r="H10" s="72" t="s">
        <v>51</v>
      </c>
      <c r="I10" s="535">
        <v>0.4</v>
      </c>
      <c r="J10" s="536"/>
      <c r="K10" s="536"/>
      <c r="L10" s="536"/>
      <c r="N10" s="537" t="s">
        <v>290</v>
      </c>
      <c r="O10" s="538"/>
      <c r="P10" s="538"/>
      <c r="Q10" s="538"/>
      <c r="R10" s="538"/>
      <c r="S10" s="539"/>
      <c r="T10" s="540">
        <f>COUNTIFS(J37:J46,"&gt;=4",J37:J46,"&lt;=6",P37:P46,"&lt;&gt;"&amp;"○",S37:S46,"&lt;&gt;"&amp;"○")</f>
        <v>0</v>
      </c>
      <c r="U10" s="540"/>
      <c r="V10" s="541" t="str">
        <f>IF(H9&lt;=4,"",IF(T10/H9&gt;1,1,T10/H9))</f>
        <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0</v>
      </c>
      <c r="AX10" s="522"/>
      <c r="AY10" s="522"/>
      <c r="AZ10" s="523"/>
      <c r="BA10" s="521">
        <f>COUNTIFS(J37:J46,"6",P37:P46,"○")</f>
        <v>0</v>
      </c>
      <c r="BB10" s="522"/>
      <c r="BC10" s="522"/>
      <c r="BD10" s="523"/>
      <c r="BE10" s="524">
        <f>SUM(AG10:BD10)</f>
        <v>0</v>
      </c>
      <c r="BF10" s="525"/>
      <c r="BG10" s="526"/>
      <c r="BI10" s="516" t="s">
        <v>291</v>
      </c>
      <c r="BJ10" s="516"/>
      <c r="BK10" s="516"/>
      <c r="BL10" s="516"/>
      <c r="BM10" s="516"/>
      <c r="BN10" s="516"/>
      <c r="BO10" s="516"/>
      <c r="BP10" s="516"/>
      <c r="BQ10" s="516"/>
      <c r="BR10" s="826"/>
      <c r="BS10" s="826"/>
      <c r="BT10" s="826"/>
      <c r="BU10" s="826"/>
      <c r="BV10" s="826"/>
      <c r="BW10" s="826"/>
      <c r="CA10" s="175"/>
    </row>
    <row r="11" spans="1:80" ht="21" customHeight="1">
      <c r="B11" s="532"/>
      <c r="C11" s="532"/>
      <c r="D11" s="533"/>
      <c r="E11" s="551"/>
      <c r="F11" s="551"/>
      <c r="G11" s="551"/>
      <c r="H11" s="72" t="s">
        <v>52</v>
      </c>
      <c r="I11" s="536">
        <v>1</v>
      </c>
      <c r="J11" s="536"/>
      <c r="K11" s="536"/>
      <c r="L11" s="536"/>
      <c r="N11" s="537" t="s">
        <v>278</v>
      </c>
      <c r="O11" s="538"/>
      <c r="P11" s="538"/>
      <c r="Q11" s="538"/>
      <c r="R11" s="538"/>
      <c r="S11" s="539"/>
      <c r="T11" s="552" t="str">
        <f>IF(E11="","-",基本情報シート!$C$27)</f>
        <v>-</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825"/>
      <c r="BV11" s="825"/>
      <c r="BW11" s="825"/>
      <c r="BY11" s="176"/>
      <c r="BZ11" s="176"/>
      <c r="CA11" s="175"/>
    </row>
    <row r="12" spans="1:80" ht="21" customHeight="1">
      <c r="B12" s="532"/>
      <c r="C12" s="532"/>
      <c r="D12" s="533"/>
      <c r="E12" s="561"/>
      <c r="F12" s="561"/>
      <c r="G12" s="561"/>
      <c r="H12" s="72" t="s">
        <v>242</v>
      </c>
      <c r="I12" s="536" t="s">
        <v>275</v>
      </c>
      <c r="J12" s="536"/>
      <c r="K12" s="536"/>
      <c r="L12" s="536"/>
      <c r="N12" s="562" t="s">
        <v>261</v>
      </c>
      <c r="O12" s="563"/>
      <c r="P12" s="563"/>
      <c r="Q12" s="563"/>
      <c r="R12" s="563"/>
      <c r="S12" s="564"/>
      <c r="T12" s="552" t="str">
        <f>IF(E12="","-",基本情報シート!$C$26)</f>
        <v>-</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0</v>
      </c>
      <c r="AT12" s="525"/>
      <c r="AU12" s="525"/>
      <c r="AV12" s="526"/>
      <c r="AW12" s="524">
        <f>AW8+AW10</f>
        <v>0</v>
      </c>
      <c r="AX12" s="525"/>
      <c r="AY12" s="525"/>
      <c r="AZ12" s="526"/>
      <c r="BA12" s="524">
        <f>BA8+BA10</f>
        <v>0</v>
      </c>
      <c r="BB12" s="525"/>
      <c r="BC12" s="525"/>
      <c r="BD12" s="526"/>
      <c r="BE12" s="524">
        <f>BE8+BE10</f>
        <v>0</v>
      </c>
      <c r="BF12" s="525"/>
      <c r="BG12" s="526"/>
      <c r="BH12" s="180"/>
      <c r="BI12" s="516" t="s">
        <v>292</v>
      </c>
      <c r="BJ12" s="516"/>
      <c r="BK12" s="516"/>
      <c r="BL12" s="516"/>
      <c r="BM12" s="516"/>
      <c r="BN12" s="516"/>
      <c r="BO12" s="516"/>
      <c r="BP12" s="516"/>
      <c r="BQ12" s="516"/>
      <c r="BR12" s="516"/>
      <c r="BS12" s="516"/>
      <c r="BT12" s="516"/>
      <c r="BU12" s="559" t="str">
        <f>IF(E12="","-",IF(BD29&gt;BA32,BA32,BD29))</f>
        <v>-</v>
      </c>
      <c r="BV12" s="559"/>
      <c r="BW12" s="559"/>
      <c r="BY12" s="174"/>
      <c r="BZ12" s="174"/>
    </row>
    <row r="13" spans="1:80" ht="21" customHeight="1">
      <c r="B13" s="156" t="s">
        <v>293</v>
      </c>
      <c r="D13" s="205"/>
      <c r="S13" s="205"/>
      <c r="T13" s="486" t="str">
        <f>IF(E11="","",IF(AND(E11="○",基本情報シート!$C$27=""),"「基本情報シート」の「専門研修受講者予定者」欄を入力してください",IF(E12="","",IF(AND(E12="○",基本情報シート!$C$26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IF(基本情報シート!$C$21="介護サービス包括型","○","")</f>
        <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t="str">
        <f>IF((OR(C17="○",C18="○")),ROUNDDOWN(((BE8+BE10*0.9))/6,1)*BA32,"-")</f>
        <v>-</v>
      </c>
      <c r="AI17" s="602"/>
      <c r="AJ17" s="602"/>
      <c r="AK17" s="602"/>
      <c r="AL17" s="603"/>
      <c r="AM17" s="604" t="str">
        <f>IF(C19="○","-",IF(OR(C17="○",C18="○"),ROUNDDOWN((BE8+BE10*0.9)/6*40,1)+ROUNDDOWN((AO8+AO10*0.9)/9*40,1)+ROUNDDOWN((AS8-AS9+AS10*0.9)/6*40,1)+ROUNDDOWN(AS9/12*40,1)+ROUNDDOWN((AW8-AW9+AW10*0.9)/4*40,1)+ROUNDDOWN(AW9/8*40,1)+ROUNDDOWN((BA8-BA9+BA10*0.9)/2.5*40,1)+ROUNDDOWN(BA9/5*40,1)+ROUNDDOWN((BE8+BE10*0.9)/12*40,1),""))</f>
        <v/>
      </c>
      <c r="AN17" s="605"/>
      <c r="AO17" s="605"/>
      <c r="AP17" s="605"/>
      <c r="AQ17" s="606"/>
      <c r="AR17" s="604" t="str">
        <f>IF(C19="○","-",IF(OR(C17="○",C18="○"),ROUNDDOWN(AM17+0.4*BA32,1),""))</f>
        <v/>
      </c>
      <c r="AS17" s="605"/>
      <c r="AT17" s="605"/>
      <c r="AU17" s="605"/>
      <c r="AV17" s="606"/>
      <c r="AW17" s="618" t="str">
        <f>IF(E11="","-",IF(C19="○","-",IF(OR(C17="○",C18="○"),ROUNDDOWN(AM17+1*BA32,1),"")))</f>
        <v>-</v>
      </c>
      <c r="AX17" s="619"/>
      <c r="AY17" s="619"/>
      <c r="AZ17" s="619"/>
      <c r="BA17" s="620"/>
      <c r="BB17" s="623">
        <f>IF(C19="○","-",BD25)</f>
        <v>0</v>
      </c>
      <c r="BC17" s="624"/>
      <c r="BD17" s="624"/>
      <c r="BE17" s="624"/>
      <c r="BF17" s="624"/>
      <c r="BG17" s="625">
        <f>IF(C19="○","-",BD27)</f>
        <v>0</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
      </c>
      <c r="BV17" s="493"/>
      <c r="BW17" s="493"/>
    </row>
    <row r="18" spans="2:78" ht="21" customHeight="1">
      <c r="B18" s="193"/>
      <c r="C18" s="552" t="str">
        <f>IF(基本情報シート!$C$21="外部サービス利用型","○","")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t="str">
        <f>IF(C18="○","不要",IF(C17="○",ROUNDDOWN((AO8+AO10*0.9)/9*BA32,1)+ROUNDDOWN((AS8-AS9+AS10*0.9)/6*BA32,1)+ROUNDDOWN(AS9/12*BA32,1)+ROUNDDOWN((AW8-AW9+AW10*0.9)/4*BA32,1)+ROUNDDOWN(AW9/8*BA32,1)+ROUNDDOWN((BA8-BA$9+BA10*0.9)/2.5*BA32,1)+ROUNDDOWN(BA9/5*BA32,1),"-"))</f>
        <v>-</v>
      </c>
      <c r="AI18" s="613"/>
      <c r="AJ18" s="613"/>
      <c r="AK18" s="613"/>
      <c r="AL18" s="614"/>
      <c r="AM18" s="607"/>
      <c r="AN18" s="608"/>
      <c r="AO18" s="608"/>
      <c r="AP18" s="608"/>
      <c r="AQ18" s="609"/>
      <c r="AR18" s="607"/>
      <c r="AS18" s="608"/>
      <c r="AT18" s="608"/>
      <c r="AU18" s="608"/>
      <c r="AV18" s="609"/>
      <c r="AW18" s="621"/>
      <c r="AX18" s="608"/>
      <c r="AY18" s="608"/>
      <c r="AZ18" s="608"/>
      <c r="BA18" s="622"/>
      <c r="BB18" s="615">
        <f>IF(C19="○","-",BD26)</f>
        <v>0</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
      </c>
      <c r="BV18" s="493"/>
      <c r="BW18" s="493"/>
    </row>
    <row r="19" spans="2:78" ht="21" customHeight="1">
      <c r="B19" s="193"/>
      <c r="C19" s="552" t="str">
        <f>IF(基本情報シート!$C$21="日中サービス支援型","○","")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
      </c>
      <c r="BV19" s="493"/>
      <c r="BW19" s="493"/>
    </row>
    <row r="20" spans="2:78" ht="21" customHeight="1" thickBot="1">
      <c r="B20" s="197"/>
      <c r="C20" s="640" t="str">
        <f>IF(AND(C17="",C18="",C19=""),"基本情報シートのサービス類型を入力してください","")</f>
        <v>基本情報シートのサービス類型を入力してください</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WEEKDAY(V23,1)</f>
        <v>4</v>
      </c>
      <c r="W24" s="85">
        <f t="shared" ref="W24:AW24" si="0">WEEKDAY(W23,1)</f>
        <v>5</v>
      </c>
      <c r="X24" s="85">
        <f>WEEKDAY(X23,1)</f>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c r="W25" s="211"/>
      <c r="X25" s="211"/>
      <c r="Y25" s="211"/>
      <c r="Z25" s="211"/>
      <c r="AA25" s="211"/>
      <c r="AB25" s="258"/>
      <c r="AC25" s="219"/>
      <c r="AD25" s="211"/>
      <c r="AE25" s="211"/>
      <c r="AF25" s="211"/>
      <c r="AG25" s="211"/>
      <c r="AH25" s="211"/>
      <c r="AI25" s="210"/>
      <c r="AJ25" s="220"/>
      <c r="AK25" s="211"/>
      <c r="AL25" s="211"/>
      <c r="AM25" s="211"/>
      <c r="AN25" s="211"/>
      <c r="AO25" s="211"/>
      <c r="AP25" s="258"/>
      <c r="AQ25" s="219"/>
      <c r="AR25" s="211"/>
      <c r="AS25" s="211"/>
      <c r="AT25" s="211"/>
      <c r="AU25" s="211"/>
      <c r="AV25" s="211"/>
      <c r="AW25" s="210"/>
      <c r="AX25" s="220"/>
      <c r="AY25" s="211"/>
      <c r="AZ25" s="258"/>
      <c r="BA25" s="673">
        <f>SUM(V25:AZ25)</f>
        <v>0</v>
      </c>
      <c r="BB25" s="674"/>
      <c r="BC25" s="675"/>
      <c r="BD25" s="676">
        <f>BA25*(28/DAY(EOMONTH(AV6,0)))/4</f>
        <v>0</v>
      </c>
      <c r="BE25" s="677"/>
      <c r="BF25" s="678"/>
      <c r="BG25" s="679" t="e">
        <f>ROUNDDOWN(SUM(BD25:BF25)/BA32,1)</f>
        <v>#DIV/0!</v>
      </c>
      <c r="BH25" s="680"/>
      <c r="BI25" s="681"/>
      <c r="BJ25" s="682">
        <f>ROUNDDOWN(SUM(BD25:BF25)/40,1)</f>
        <v>0</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c r="W26" s="260"/>
      <c r="X26" s="260"/>
      <c r="Y26" s="260"/>
      <c r="Z26" s="260"/>
      <c r="AA26" s="260"/>
      <c r="AB26" s="261"/>
      <c r="AC26" s="259"/>
      <c r="AD26" s="260"/>
      <c r="AE26" s="260"/>
      <c r="AF26" s="260"/>
      <c r="AG26" s="260"/>
      <c r="AH26" s="260"/>
      <c r="AI26" s="262"/>
      <c r="AJ26" s="263"/>
      <c r="AK26" s="260"/>
      <c r="AL26" s="260"/>
      <c r="AM26" s="260"/>
      <c r="AN26" s="260"/>
      <c r="AO26" s="260"/>
      <c r="AP26" s="261"/>
      <c r="AQ26" s="259"/>
      <c r="AR26" s="260"/>
      <c r="AS26" s="260"/>
      <c r="AT26" s="260"/>
      <c r="AU26" s="260"/>
      <c r="AV26" s="260"/>
      <c r="AW26" s="262"/>
      <c r="AX26" s="263"/>
      <c r="AY26" s="260"/>
      <c r="AZ26" s="261"/>
      <c r="BA26" s="694">
        <f t="shared" ref="BA26" si="1">SUM(V26:AZ26)</f>
        <v>0</v>
      </c>
      <c r="BB26" s="695"/>
      <c r="BC26" s="696"/>
      <c r="BD26" s="697">
        <f>BA26*(28/DAY(EOMONTH(AV6,0)))/4</f>
        <v>0</v>
      </c>
      <c r="BE26" s="698"/>
      <c r="BF26" s="699"/>
      <c r="BG26" s="700" t="e">
        <f>ROUNDDOWN(SUM(BD26:BF26)/BA32,1)</f>
        <v>#DIV/0!</v>
      </c>
      <c r="BH26" s="701"/>
      <c r="BI26" s="702"/>
      <c r="BJ26" s="703">
        <f>ROUNDDOWN(SUM(BD26:BF26)/40,1)</f>
        <v>0</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Y27" si="2">SUM(V25:V26)</f>
        <v>0</v>
      </c>
      <c r="W27" s="207">
        <f t="shared" si="2"/>
        <v>0</v>
      </c>
      <c r="X27" s="207">
        <f t="shared" si="2"/>
        <v>0</v>
      </c>
      <c r="Y27" s="207">
        <f t="shared" si="2"/>
        <v>0</v>
      </c>
      <c r="Z27" s="207">
        <f t="shared" si="2"/>
        <v>0</v>
      </c>
      <c r="AA27" s="207">
        <f t="shared" si="2"/>
        <v>0</v>
      </c>
      <c r="AB27" s="264">
        <f t="shared" si="2"/>
        <v>0</v>
      </c>
      <c r="AC27" s="206">
        <f t="shared" si="2"/>
        <v>0</v>
      </c>
      <c r="AD27" s="207">
        <f t="shared" si="2"/>
        <v>0</v>
      </c>
      <c r="AE27" s="207">
        <f t="shared" si="2"/>
        <v>0</v>
      </c>
      <c r="AF27" s="207">
        <f t="shared" si="2"/>
        <v>0</v>
      </c>
      <c r="AG27" s="207">
        <f t="shared" si="2"/>
        <v>0</v>
      </c>
      <c r="AH27" s="207">
        <f t="shared" si="2"/>
        <v>0</v>
      </c>
      <c r="AI27" s="208">
        <f t="shared" si="2"/>
        <v>0</v>
      </c>
      <c r="AJ27" s="207">
        <f t="shared" si="2"/>
        <v>0</v>
      </c>
      <c r="AK27" s="207">
        <f t="shared" si="2"/>
        <v>0</v>
      </c>
      <c r="AL27" s="207">
        <f t="shared" si="2"/>
        <v>0</v>
      </c>
      <c r="AM27" s="207">
        <f t="shared" si="2"/>
        <v>0</v>
      </c>
      <c r="AN27" s="207">
        <f t="shared" si="2"/>
        <v>0</v>
      </c>
      <c r="AO27" s="207">
        <f t="shared" si="2"/>
        <v>0</v>
      </c>
      <c r="AP27" s="264">
        <f t="shared" si="2"/>
        <v>0</v>
      </c>
      <c r="AQ27" s="206">
        <f t="shared" si="2"/>
        <v>0</v>
      </c>
      <c r="AR27" s="207">
        <f t="shared" si="2"/>
        <v>0</v>
      </c>
      <c r="AS27" s="207">
        <f t="shared" si="2"/>
        <v>0</v>
      </c>
      <c r="AT27" s="207">
        <f t="shared" si="2"/>
        <v>0</v>
      </c>
      <c r="AU27" s="207">
        <f t="shared" si="2"/>
        <v>0</v>
      </c>
      <c r="AV27" s="207">
        <f t="shared" si="2"/>
        <v>0</v>
      </c>
      <c r="AW27" s="209">
        <f t="shared" si="2"/>
        <v>0</v>
      </c>
      <c r="AX27" s="207">
        <f t="shared" si="2"/>
        <v>0</v>
      </c>
      <c r="AY27" s="265">
        <f t="shared" si="2"/>
        <v>0</v>
      </c>
      <c r="AZ27" s="264">
        <f>SUM(AZ25:AZ26)</f>
        <v>0</v>
      </c>
      <c r="BA27" s="712">
        <f>SUM(BA25:BC26)</f>
        <v>0</v>
      </c>
      <c r="BB27" s="713"/>
      <c r="BC27" s="713"/>
      <c r="BD27" s="714">
        <f>SUM(BD25:BF26)</f>
        <v>0</v>
      </c>
      <c r="BE27" s="714"/>
      <c r="BF27" s="714"/>
      <c r="BG27" s="715" t="e">
        <f>SUM(BG25:BI26)</f>
        <v>#DIV/0!</v>
      </c>
      <c r="BH27" s="715"/>
      <c r="BI27" s="715"/>
      <c r="BJ27" s="716">
        <f>SUM(BJ25:BL26)</f>
        <v>0</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c r="W28" s="267"/>
      <c r="X28" s="267"/>
      <c r="Y28" s="267"/>
      <c r="Z28" s="267"/>
      <c r="AA28" s="267"/>
      <c r="AB28" s="268"/>
      <c r="AC28" s="269"/>
      <c r="AD28" s="267"/>
      <c r="AE28" s="267"/>
      <c r="AF28" s="267"/>
      <c r="AG28" s="267"/>
      <c r="AH28" s="267"/>
      <c r="AI28" s="270"/>
      <c r="AJ28" s="266"/>
      <c r="AK28" s="267"/>
      <c r="AL28" s="267"/>
      <c r="AM28" s="267"/>
      <c r="AN28" s="267"/>
      <c r="AO28" s="267"/>
      <c r="AP28" s="268"/>
      <c r="AQ28" s="269"/>
      <c r="AR28" s="267"/>
      <c r="AS28" s="267"/>
      <c r="AT28" s="267"/>
      <c r="AU28" s="267"/>
      <c r="AV28" s="267"/>
      <c r="AW28" s="270"/>
      <c r="AX28" s="266"/>
      <c r="AY28" s="267"/>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c r="W29" s="272"/>
      <c r="X29" s="272"/>
      <c r="Y29" s="272"/>
      <c r="Z29" s="272"/>
      <c r="AA29" s="272"/>
      <c r="AB29" s="273"/>
      <c r="AC29" s="274"/>
      <c r="AD29" s="272"/>
      <c r="AE29" s="272"/>
      <c r="AF29" s="272"/>
      <c r="AG29" s="272"/>
      <c r="AH29" s="272"/>
      <c r="AI29" s="275"/>
      <c r="AJ29" s="276"/>
      <c r="AK29" s="272"/>
      <c r="AL29" s="272"/>
      <c r="AM29" s="272"/>
      <c r="AN29" s="272"/>
      <c r="AO29" s="272"/>
      <c r="AP29" s="273"/>
      <c r="AQ29" s="274"/>
      <c r="AR29" s="272"/>
      <c r="AS29" s="272"/>
      <c r="AT29" s="272"/>
      <c r="AU29" s="272"/>
      <c r="AV29" s="272"/>
      <c r="AW29" s="275"/>
      <c r="AX29" s="276"/>
      <c r="AY29" s="272"/>
      <c r="AZ29" s="277"/>
      <c r="BA29" s="694">
        <f>SUM(V29:AZ29)</f>
        <v>0</v>
      </c>
      <c r="BB29" s="695"/>
      <c r="BC29" s="696"/>
      <c r="BD29" s="697">
        <f>BA29*(28/DAY(EOMONTH(AV6,0)))/4</f>
        <v>0</v>
      </c>
      <c r="BE29" s="698"/>
      <c r="BF29" s="699"/>
      <c r="BG29" s="700" t="e">
        <f>ROUNDDOWN(SUM(BD29:BF29)/BA32,1)</f>
        <v>#DIV/0!</v>
      </c>
      <c r="BH29" s="701"/>
      <c r="BI29" s="702"/>
      <c r="BJ29" s="703">
        <f>ROUNDDOWN(SUM(BD29:BF29)/40,1)</f>
        <v>0</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
      </c>
      <c r="W30" s="279" t="str">
        <f>IF(OR(AND((W28&gt;=1),COUNTIF(W37:W46,"☆")&gt;=1,BU17="OK",BU19="OK",AO4="OK"),AND((W28=0),COUNTIF(W37:W46,"△")&gt;=1,BU17="OK",BU19="OK",AO4="OK")),"○","")</f>
        <v/>
      </c>
      <c r="X30" s="279" t="str">
        <f>IF(OR(AND((X28&gt;=1),COUNTIF(X37:X46,"☆")&gt;=1,BU17="OK",BU19="OK",AO4="OK"),AND((X28=0),COUNTIF(X37:X46,"△")&gt;=1,BU17="OK",BU19="OK",AO4="OK")),"○","")</f>
        <v/>
      </c>
      <c r="Y30" s="279" t="str">
        <f>IF(OR(AND((Y28&gt;=1),COUNTIF(Y37:Y46,"☆")&gt;=1,BU17="OK",BU19="OK",AO4="OK"),AND((Y28=0),COUNTIF(Y37:Y46,"△")&gt;=1,BU17="OK",BU19="OK",AO4="OK")),"○","")</f>
        <v/>
      </c>
      <c r="Z30" s="279" t="str">
        <f>IF(OR(AND((Z28&gt;=1),COUNTIF(Z37:Z46,"☆")&gt;=1,BU17="OK",BU19="OK",AO4="OK"),AND((Z28=0),COUNTIF(Z37:Z46,"△")&gt;=1,BU17="OK",BU19="OK",AO4="OK")),"○","")</f>
        <v/>
      </c>
      <c r="AA30" s="279" t="str">
        <f>IF(OR(AND((AA28&gt;=1),COUNTIF(AA37:AA46,"☆")&gt;=1,BU17="OK",BU19="OK",AO4="OK"),AND((AA28=0),COUNTIF(AA37:AA46,"△")&gt;=1,BU17="OK",BU19="OK",AO4="OK")),"○","")</f>
        <v/>
      </c>
      <c r="AB30" s="280" t="str">
        <f>IF(OR(AND((AB28&gt;=1),COUNTIF(AB37:AB46,"☆")&gt;=1,BU17="OK",BU19="OK",AO4="OK"),AND((AB28=0),COUNTIF(AB37:AB46,"△")&gt;=1,BU17="OK",BU19="OK",AO4="OK")),"○","")</f>
        <v/>
      </c>
      <c r="AC30" s="281" t="str">
        <f>IF(OR(AND((AC28&gt;=1),COUNTIF(AC37:AC46,"☆")&gt;=1,BU17="OK",BU19="OK",AO4="OK"),AND((AC28=0),COUNTIF(AC37:AC46,"△")&gt;=1,BU17="OK",BU19="OK",AO4="OK")),"○","")</f>
        <v/>
      </c>
      <c r="AD30" s="279" t="str">
        <f>IF(OR(AND((AD28&gt;=1),COUNTIF(AD37:AD46,"☆")&gt;=1,BU17="OK",BU19="OK",AO4="OK"),AND((AD28=0),COUNTIF(AD37:AD46,"△")&gt;=1,BU17="OK",BU19="OK",AO4="OK")),"○","")</f>
        <v/>
      </c>
      <c r="AE30" s="279" t="str">
        <f>IF(OR(AND((AE28&gt;=1),COUNTIF(AE37:AE46,"☆")&gt;=1,BU17="OK",BU19="OK",AO4="OK"),AND((AE28=0),COUNTIF(AE37:AE46,"△")&gt;=1,BU17="OK",BU19="OK",AO4="OK")),"○","")</f>
        <v/>
      </c>
      <c r="AF30" s="279" t="str">
        <f>IF(OR(AND((AF28&gt;=1),COUNTIF(AF37:AF46,"☆")&gt;=1,BU17="OK",BU19="OK",AO4="OK"),AND((AF28=0),COUNTIF(AF37:AF46,"△")&gt;=1,BU17="OK",BU19="OK",AO4="OK")),"○","")</f>
        <v/>
      </c>
      <c r="AG30" s="279" t="str">
        <f>IF(OR(AND((AG28&gt;=1),COUNTIF(AG37:AG46,"☆")&gt;=1,BU17="OK",BU19="OK",AO4="OK"),AND((AG28=0),COUNTIF(AG37:AG46,"△")&gt;=1,BU17="OK",BU19="OK",AO4="OK")),"○","")</f>
        <v/>
      </c>
      <c r="AH30" s="279" t="str">
        <f>IF(OR(AND((AH28&gt;=1),COUNTIF(AH37:AH46,"☆")&gt;=1,BU17="OK",BU19="OK",AO4="OK"),AND((AH28=0),COUNTIF(AH37:AH46,"△")&gt;=1,BU17="OK",BU19="OK",AO4="OK")),"○","")</f>
        <v/>
      </c>
      <c r="AI30" s="282" t="str">
        <f>IF(OR(AND((AI28&gt;=1),COUNTIF(AI37:AI46,"☆")&gt;=1,BU17="OK",BU19="OK",AO4="OK"),AND((AI28=0),COUNTIF(AI37:AI46,"△")&gt;=1,BU17="OK",BU19="OK",AO4="OK")),"○","")</f>
        <v/>
      </c>
      <c r="AJ30" s="278" t="str">
        <f>IF(OR(AND((AJ28&gt;=1),COUNTIF(AJ37:AJ46,"☆")&gt;=1,BU17="OK",BU19="OK",AO4="OK"),AND((AJ28=0),COUNTIF(AJ37:AJ46,"△")&gt;=1,BU17="OK",BU19="OK",AO4="OK")),"○","")</f>
        <v/>
      </c>
      <c r="AK30" s="279" t="str">
        <f>IF(OR(AND((AK28&gt;=1),COUNTIF(AK37:AK46,"☆")&gt;=1,BU17="OK",BU19="OK",AO4="OK"),AND((AK28=0),COUNTIF(AK37:AK46,"△")&gt;=1,BU17="OK",BU19="OK",AO4="OK")),"○","")</f>
        <v/>
      </c>
      <c r="AL30" s="279" t="str">
        <f>IF(OR(AND((AL28&gt;=1),COUNTIF(AL37:AL46,"☆")&gt;=1,BU17="OK",BU19="OK",AO4="OK"),AND((AL28=0),COUNTIF(AL37:AL46,"△")&gt;=1,BU17="OK",BU19="OK",AO4="OK")),"○","")</f>
        <v/>
      </c>
      <c r="AM30" s="279" t="str">
        <f>IF(OR(AND((AM28&gt;=1),COUNTIF(AM37:AM46,"☆")&gt;=1,BU17="OK",BU19="OK",AO4="OK"),AND((AM28=0),COUNTIF(AM37:AM46,"△")&gt;=1,BU17="OK",BU19="OK",AO4="OK")),"○","")</f>
        <v/>
      </c>
      <c r="AN30" s="279" t="str">
        <f>IF(OR(AND((AN28&gt;=1),COUNTIF(AN37:AN46,"☆")&gt;=1,BU17="OK",BU19="OK",AO4="OK"),AND((AN28=0),COUNTIF(AN37:AN46,"△")&gt;=1,BU17="OK",BU19="OK",AO4="OK")),"○","")</f>
        <v/>
      </c>
      <c r="AO30" s="279" t="str">
        <f>IF(OR(AND((AO28&gt;=1),COUNTIF(AO37:AO46,"☆")&gt;=1,BU17="OK",BU19="OK",AO4="OK"),AND((AO28=0),COUNTIF(AO37:AO46,"△")&gt;=1,BU17="OK",BU19="OK",AO4="OK")),"○","")</f>
        <v/>
      </c>
      <c r="AP30" s="280" t="str">
        <f>IF(OR(AND((AP28&gt;=1),COUNTIF(AP37:AP46,"☆")&gt;=1,BU17="OK",BU19="OK",AO4="OK"),AND((AP28=0),COUNTIF(AP37:AP46,"△")&gt;=1,BU17="OK",BU19="OK",AO4="OK")),"○","")</f>
        <v/>
      </c>
      <c r="AQ30" s="281" t="str">
        <f>IF(OR(AND((AQ28&gt;=1),COUNTIF(AQ37:AQ46,"☆")&gt;=1,BU17="OK",BU19="OK",AO4="OK"),AND((AQ28=0),COUNTIF(AQ37:AQ46,"△")&gt;=1,BU17="OK",BU19="OK",AO4="OK")),"○","")</f>
        <v/>
      </c>
      <c r="AR30" s="279" t="str">
        <f>IF(OR(AND((AR28&gt;=1),COUNTIF(AR37:AR46,"☆")&gt;=1,BU17="OK",BU19="OK",AO4="OK"),AND((AR28=0),COUNTIF(AR37:AR46,"△")&gt;=1,BU17="OK",BU19="OK",AO4="OK")),"○","")</f>
        <v/>
      </c>
      <c r="AS30" s="279" t="str">
        <f>IF(OR(AND((AS28&gt;=1),COUNTIF(AS37:AS46,"☆")&gt;=1,BU17="OK",BU19="OK",AO4="OK"),AND((AS28=0),COUNTIF(AS37:AS46,"△")&gt;=1,BU17="OK",BU19="OK",AO4="OK")),"○","")</f>
        <v/>
      </c>
      <c r="AT30" s="279" t="str">
        <f>IF(OR(AND((AT28&gt;=1),COUNTIF(AT37:AT46,"☆")&gt;=1,BU17="OK",BU19="OK",AO4="OK"),AND((AT28=0),COUNTIF(AT37:AT46,"△")&gt;=1,BU17="OK",BU19="OK",AO4="OK")),"○","")</f>
        <v/>
      </c>
      <c r="AU30" s="279" t="str">
        <f>IF(OR(AND((AU28&gt;=1),COUNTIF(AU37:AU46,"☆")&gt;=1,BU17="OK",BU19="OK",AO4="OK"),AND((AU28=0),COUNTIF(AU37:AU46,"△")&gt;=1,BU17="OK",BU19="OK",AO4="OK")),"○","")</f>
        <v/>
      </c>
      <c r="AV30" s="279" t="str">
        <f>IF(OR(AND((AV28&gt;=1),COUNTIF(AV37:AV46,"☆")&gt;=1,BU17="OK",BU19="OK",AO4="OK"),AND((AV28=0),COUNTIF(AV37:AV46,"△")&gt;=1,BU17="OK",BU19="OK",AO4="OK")),"○","")</f>
        <v/>
      </c>
      <c r="AW30" s="282" t="str">
        <f>IF(OR(AND((AW28&gt;=1),COUNTIF(AW37:AW46,"☆")&gt;=1,BU17="OK",BU19="OK",AO4="OK"),AND((AW28=0),COUNTIF(AW37:AW46,"△")&gt;=1,BU17="OK",BU19="OK",AO4="OK")),"○","")</f>
        <v/>
      </c>
      <c r="AX30" s="278" t="str">
        <f>IF(OR(AND((AX28&gt;=1),COUNTIF(AX37:AX46,"☆")&gt;=1,BU17="OK",BU19="OK",AO4="OK"),AND((AX28=0),COUNTIF(AX37:AX46,"△")&gt;=1,BU17="OK",BU19="OK",AO4="OK")),"○","")</f>
        <v/>
      </c>
      <c r="AY30" s="279" t="str">
        <f>IF(OR(AND((AY28&gt;=1),COUNTIF(AY37:AY46,"☆")&gt;=1,BU17="OK",BU19="OK",AO4="OK"),AND((AY28=0),COUNTIF(AY37:AY46,"△")&gt;=1,BU17="OK",BU19="OK",AO4="OK")),"○","")</f>
        <v/>
      </c>
      <c r="AZ30" s="280" t="str">
        <f>IF(OR(AND((AZ28&gt;=1),COUNTIF(AZ37:AZ46,"☆")&gt;=1,BU17="OK",BU19="OK",AO4="OK"),AND((AZ28=0),COUNTIF(AZ37:AZ46,"△")&gt;=1,BU17="OK",BU19="OK",AO4="OK")),"○","")</f>
        <v/>
      </c>
      <c r="BA30" s="685" t="s">
        <v>30</v>
      </c>
      <c r="BB30" s="686"/>
      <c r="BC30" s="729"/>
      <c r="BD30" s="730">
        <f>IF(AND(BU17="OK",BU18="OK",BU19="OK",AO4="OK"),COUNTIF(V30:AZ30,"○"),0)</f>
        <v>0</v>
      </c>
      <c r="BE30" s="730"/>
      <c r="BF30" s="730"/>
      <c r="BG30" s="730"/>
      <c r="BH30" s="730"/>
      <c r="BI30" s="730"/>
      <c r="BJ30" s="730"/>
      <c r="BK30" s="730"/>
      <c r="BL30" s="731"/>
      <c r="BM30" s="732">
        <f>BD30*12</f>
        <v>0</v>
      </c>
      <c r="BN30" s="733"/>
      <c r="BO30" s="733"/>
      <c r="BP30" s="734"/>
      <c r="BQ30" s="827"/>
      <c r="BR30" s="828"/>
      <c r="BS30" s="828"/>
      <c r="BT30" s="828"/>
      <c r="BU30" s="828"/>
      <c r="BV30" s="829"/>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
      </c>
      <c r="W31" s="284" t="str">
        <f>IF(AND((W28&gt;1),COUNTIF(W37:W46,"☆")&gt;=1,BU17="OK",BU18="OK",BU20="OK",AO4="OK"),"○","")</f>
        <v/>
      </c>
      <c r="X31" s="284" t="str">
        <f>IF(AND((X28&gt;1),COUNTIF(X37:X46,"☆")&gt;=1,BU17="OK",BU18="OK",BU20="OK",AO4="OK"),"○","")</f>
        <v/>
      </c>
      <c r="Y31" s="284" t="str">
        <f>IF(AND((Y28&gt;1),COUNTIF(Y37:Y46,"☆")&gt;=1,BU17="OK",BU18="OK",BU20="OK",AO4="OK"),"○","")</f>
        <v/>
      </c>
      <c r="Z31" s="284" t="str">
        <f>IF(AND((Z28&gt;1),COUNTIF(Z37:Z46,"☆")&gt;=1,BU17="OK",BU18="OK",BU20="OK",AO4="OK"),"○","")</f>
        <v/>
      </c>
      <c r="AA31" s="284" t="str">
        <f>IF(AND((AA28&gt;1),COUNTIF(AA37:AA46,"☆")&gt;=1,BU17="OK",BU18="OK",BU20="OK",AO4="OK"),"○","")</f>
        <v/>
      </c>
      <c r="AB31" s="285" t="str">
        <f>IF(AND((AB28&gt;1),COUNTIF(AB37:AB46,"☆")&gt;=1,BU17="OK",BU18="OK",BU20="OK",AO4="OK"),"○","")</f>
        <v/>
      </c>
      <c r="AC31" s="286" t="str">
        <f>IF(AND((AC28&gt;1),COUNTIF(AC37:AC46,"☆")&gt;=1,BU17="OK",BU18="OK",BU20="OK",AO4="OK"),"○","")</f>
        <v/>
      </c>
      <c r="AD31" s="284" t="str">
        <f>IF(AND((AD28&gt;1),COUNTIF(AD37:AD46,"☆")&gt;=1,BU17="OK",BU18="OK",BU20="OK",AO4="OK"),"○","")</f>
        <v/>
      </c>
      <c r="AE31" s="284" t="str">
        <f>IF(AND((AE28&gt;1),COUNTIF(AE37:AE46,"☆")&gt;=1,BU17="OK",BU18="OK",BU20="OK",AO4="OK"),"○","")</f>
        <v/>
      </c>
      <c r="AF31" s="284" t="str">
        <f>IF(AND((AF28&gt;1),COUNTIF(AF37:AF46,"☆")&gt;=1,BU17="OK",BU18="OK",BU20="OK",AO4="OK"),"○","")</f>
        <v/>
      </c>
      <c r="AG31" s="284" t="str">
        <f>IF(AND((AG28&gt;1),COUNTIF(AG37:AG46,"☆")&gt;=1,BU17="OK",BU18="OK",BU20="OK",AO4="OK"),"○","")</f>
        <v/>
      </c>
      <c r="AH31" s="284" t="str">
        <f>IF(AND((AH28&gt;1),COUNTIF(AH37:AH46,"☆")&gt;=1,BU17="OK",BU18="OK",BU20="OK",AO4="OK"),"○","")</f>
        <v/>
      </c>
      <c r="AI31" s="287" t="str">
        <f>IF(AND((AI28&gt;1),COUNTIF(AI37:AI46,"☆")&gt;=1,BU17="OK",BU18="OK",BU20="OK",AO4="OK"),"○","")</f>
        <v/>
      </c>
      <c r="AJ31" s="283" t="str">
        <f>IF(AND((AJ28&gt;1),COUNTIF(AJ37:AJ46,"☆")&gt;=1,BU17="OK",BU18="OK",BU20="OK",AO4="OK"),"○","")</f>
        <v/>
      </c>
      <c r="AK31" s="284" t="str">
        <f>IF(AND((AK28&gt;1),COUNTIF(AK37:AK46,"☆")&gt;=1,BU17="OK",BU18="OK",BU20="OK",AO4="OK"),"○","")</f>
        <v/>
      </c>
      <c r="AL31" s="284" t="str">
        <f>IF(AND((AL28&gt;1),COUNTIF(AL37:AL46,"☆")&gt;=1,BU17="OK",BU18="OK",BU20="OK",AO4="OK"),"○","")</f>
        <v/>
      </c>
      <c r="AM31" s="284" t="str">
        <f>IF(AND((AM28&gt;1),COUNTIF(AM37:AM46,"☆")&gt;=1,BU17="OK",BU18="OK",BU20="OK",AO4="OK"),"○","")</f>
        <v/>
      </c>
      <c r="AN31" s="284" t="str">
        <f>IF(AND((AN28&gt;1),COUNTIF(AN37:AN46,"☆")&gt;=1,BU17="OK",BU18="OK",BU20="OK",AO4="OK"),"○","")</f>
        <v/>
      </c>
      <c r="AO31" s="284" t="str">
        <f>IF(AND((AO28&gt;1),COUNTIF(AO37:AO46,"☆")&gt;=1,BU17="OK",BU18="OK",BU20="OK",AO4="OK"),"○","")</f>
        <v/>
      </c>
      <c r="AP31" s="285" t="str">
        <f>IF(AND((AP28&gt;1),COUNTIF(AP37:AP46,"☆")&gt;=1,BU17="OK",BU18="OK",BU20="OK",AO4="OK"),"○","")</f>
        <v/>
      </c>
      <c r="AQ31" s="286" t="str">
        <f>IF(AND((AQ28&gt;1),COUNTIF(AQ37:AQ46,"☆")&gt;=1,BU17="OK",BU18="OK",BU20="OK",AO4="OK"),"○","")</f>
        <v/>
      </c>
      <c r="AR31" s="284" t="str">
        <f>IF(AND((AR28&gt;1),COUNTIF(AR37:AR46,"☆")&gt;=1,BU17="OK",BU18="OK",BU20="OK",AO4="OK"),"○","")</f>
        <v/>
      </c>
      <c r="AS31" s="284" t="str">
        <f>IF(AND((AS28&gt;1),COUNTIF(AS37:AS46,"☆")&gt;=1,BU17="OK",BU18="OK",BU20="OK",AO4="OK"),"○","")</f>
        <v/>
      </c>
      <c r="AT31" s="284" t="str">
        <f>IF(AND((AT28&gt;1),COUNTIF(AT37:AT46,"☆")&gt;=1,BU17="OK",BU18="OK",BU20="OK",AO4="OK"),"○","")</f>
        <v/>
      </c>
      <c r="AU31" s="284" t="str">
        <f>IF(AND((AU28&gt;1),COUNTIF(AU37:AU46,"☆")&gt;=1,BU17="OK",BU18="OK",BU20="OK",AO4="OK"),"○","")</f>
        <v/>
      </c>
      <c r="AV31" s="284" t="str">
        <f>IF(AND((AV28&gt;1),COUNTIF(AV37:AV46,"☆")&gt;=1,BU17="OK",BU18="OK",BU20="OK",AO4="OK"),"○","")</f>
        <v/>
      </c>
      <c r="AW31" s="287" t="str">
        <f>IF(AND((AW28&gt;1),COUNTIF(AW37:AW46,"☆")&gt;=1,BU17="OK",BU18="OK",BU20="OK",AO4="OK"),"○","")</f>
        <v/>
      </c>
      <c r="AX31" s="283" t="str">
        <f>IF(AND((AX28&gt;1),COUNTIF(AX37:AX46,"☆")&gt;=1,BU17="OK",BU18="OK",BU20="OK",AO4="OK"),"○","")</f>
        <v/>
      </c>
      <c r="AY31" s="284" t="str">
        <f>IF(AND((AY28&gt;1),COUNTIF(AY37:AY46,"☆")&gt;=1,BU17="OK",BU18="OK",BU20="OK",AO4="OK"),"○","")</f>
        <v/>
      </c>
      <c r="AZ31" s="285" t="str">
        <f>IF(AND((AZ28&gt;1),COUNTIF(AZ37:AZ46,"☆")&gt;=1,BU17="OK",BU18="OK",BU20="OK",AO4="OK"),"○","")</f>
        <v/>
      </c>
      <c r="BA31" s="691" t="s">
        <v>30</v>
      </c>
      <c r="BB31" s="692"/>
      <c r="BC31" s="748"/>
      <c r="BD31" s="749">
        <f>IF(AND(BU17="OK",BU18="OK",BU20="OK",AO4="OK"),COUNTIF(V31:AZ31,"○"),0)</f>
        <v>0</v>
      </c>
      <c r="BE31" s="749"/>
      <c r="BF31" s="749"/>
      <c r="BG31" s="749"/>
      <c r="BH31" s="749"/>
      <c r="BI31" s="749"/>
      <c r="BJ31" s="749"/>
      <c r="BK31" s="749"/>
      <c r="BL31" s="750"/>
      <c r="BM31" s="769">
        <f>BD31*12</f>
        <v>0</v>
      </c>
      <c r="BN31" s="749"/>
      <c r="BO31" s="749"/>
      <c r="BP31" s="750"/>
      <c r="BQ31" s="830"/>
      <c r="BR31" s="831"/>
      <c r="BS31" s="831"/>
      <c r="BT31" s="831"/>
      <c r="BU31" s="831"/>
      <c r="BV31" s="832"/>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基本情報シート!$C$25</f>
        <v>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3">WEEKDAY(W35,1)</f>
        <v>5</v>
      </c>
      <c r="X36" s="289">
        <f t="shared" si="3"/>
        <v>6</v>
      </c>
      <c r="Y36" s="289">
        <f t="shared" si="3"/>
        <v>7</v>
      </c>
      <c r="Z36" s="289">
        <f t="shared" si="3"/>
        <v>1</v>
      </c>
      <c r="AA36" s="289">
        <f t="shared" si="3"/>
        <v>2</v>
      </c>
      <c r="AB36" s="289">
        <f t="shared" si="3"/>
        <v>3</v>
      </c>
      <c r="AC36" s="289">
        <f t="shared" si="3"/>
        <v>4</v>
      </c>
      <c r="AD36" s="289">
        <f t="shared" si="3"/>
        <v>5</v>
      </c>
      <c r="AE36" s="289">
        <f t="shared" si="3"/>
        <v>6</v>
      </c>
      <c r="AF36" s="289">
        <f t="shared" si="3"/>
        <v>7</v>
      </c>
      <c r="AG36" s="289">
        <f t="shared" si="3"/>
        <v>1</v>
      </c>
      <c r="AH36" s="289">
        <f t="shared" si="3"/>
        <v>2</v>
      </c>
      <c r="AI36" s="289">
        <f t="shared" si="3"/>
        <v>3</v>
      </c>
      <c r="AJ36" s="289">
        <f t="shared" si="3"/>
        <v>4</v>
      </c>
      <c r="AK36" s="289">
        <f t="shared" si="3"/>
        <v>5</v>
      </c>
      <c r="AL36" s="289">
        <f t="shared" si="3"/>
        <v>6</v>
      </c>
      <c r="AM36" s="289">
        <f t="shared" si="3"/>
        <v>7</v>
      </c>
      <c r="AN36" s="289">
        <f t="shared" si="3"/>
        <v>1</v>
      </c>
      <c r="AO36" s="289">
        <f t="shared" si="3"/>
        <v>2</v>
      </c>
      <c r="AP36" s="289">
        <f t="shared" si="3"/>
        <v>3</v>
      </c>
      <c r="AQ36" s="289">
        <f t="shared" si="3"/>
        <v>4</v>
      </c>
      <c r="AR36" s="289">
        <f t="shared" si="3"/>
        <v>5</v>
      </c>
      <c r="AS36" s="289">
        <f t="shared" si="3"/>
        <v>6</v>
      </c>
      <c r="AT36" s="289">
        <f t="shared" si="3"/>
        <v>7</v>
      </c>
      <c r="AU36" s="289">
        <f t="shared" si="3"/>
        <v>1</v>
      </c>
      <c r="AV36" s="289">
        <f t="shared" si="3"/>
        <v>2</v>
      </c>
      <c r="AW36" s="289">
        <f t="shared" si="3"/>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c r="E37" s="770"/>
      <c r="F37" s="770"/>
      <c r="G37" s="770"/>
      <c r="H37" s="770"/>
      <c r="I37" s="771"/>
      <c r="J37" s="772"/>
      <c r="K37" s="770"/>
      <c r="L37" s="770"/>
      <c r="M37" s="773"/>
      <c r="N37" s="773"/>
      <c r="O37" s="773"/>
      <c r="P37" s="773"/>
      <c r="Q37" s="773"/>
      <c r="R37" s="773"/>
      <c r="S37" s="773"/>
      <c r="T37" s="773"/>
      <c r="U37" s="774"/>
      <c r="V37" s="291"/>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775">
        <f t="shared" ref="BA37:BA46" si="4">COUNTA(V37:AZ37)</f>
        <v>0</v>
      </c>
      <c r="BB37" s="776"/>
      <c r="BC37" s="823"/>
      <c r="BD37" s="824"/>
      <c r="BE37" s="824"/>
      <c r="BF37" s="824"/>
      <c r="BG37" s="824"/>
      <c r="BH37" s="824"/>
      <c r="BI37" s="824"/>
      <c r="BJ37" s="824"/>
      <c r="BK37" s="779"/>
      <c r="BL37" s="780"/>
      <c r="BM37" s="780"/>
      <c r="BN37" s="780"/>
      <c r="BO37" s="781"/>
      <c r="BP37" s="23"/>
      <c r="BQ37" s="147"/>
    </row>
    <row r="38" spans="1:76" s="1" customFormat="1" ht="16.2">
      <c r="C38" s="293">
        <v>2</v>
      </c>
      <c r="D38" s="782"/>
      <c r="E38" s="782"/>
      <c r="F38" s="782"/>
      <c r="G38" s="782"/>
      <c r="H38" s="782"/>
      <c r="I38" s="783"/>
      <c r="J38" s="784"/>
      <c r="K38" s="782"/>
      <c r="L38" s="782"/>
      <c r="M38" s="785"/>
      <c r="N38" s="785"/>
      <c r="O38" s="785"/>
      <c r="P38" s="785"/>
      <c r="Q38" s="785"/>
      <c r="R38" s="785"/>
      <c r="S38" s="785"/>
      <c r="T38" s="785"/>
      <c r="U38" s="786"/>
      <c r="V38" s="294"/>
      <c r="W38" s="295"/>
      <c r="X38" s="295"/>
      <c r="Y38" s="295"/>
      <c r="Z38" s="295"/>
      <c r="AA38" s="295"/>
      <c r="AB38" s="295"/>
      <c r="AC38" s="295"/>
      <c r="AD38" s="295"/>
      <c r="AE38" s="295"/>
      <c r="AF38" s="295"/>
      <c r="AG38" s="295"/>
      <c r="AH38" s="295"/>
      <c r="AI38" s="295"/>
      <c r="AJ38" s="295"/>
      <c r="AK38" s="295"/>
      <c r="AL38" s="295"/>
      <c r="AM38" s="295"/>
      <c r="AN38" s="295"/>
      <c r="AO38" s="295"/>
      <c r="AP38" s="295"/>
      <c r="AQ38" s="295"/>
      <c r="AR38" s="295"/>
      <c r="AS38" s="295"/>
      <c r="AT38" s="295"/>
      <c r="AU38" s="295"/>
      <c r="AV38" s="295"/>
      <c r="AW38" s="295"/>
      <c r="AX38" s="295"/>
      <c r="AY38" s="295"/>
      <c r="AZ38" s="295"/>
      <c r="BA38" s="787">
        <f t="shared" si="4"/>
        <v>0</v>
      </c>
      <c r="BB38" s="788"/>
      <c r="BC38" s="818"/>
      <c r="BD38" s="819"/>
      <c r="BE38" s="819"/>
      <c r="BF38" s="819"/>
      <c r="BG38" s="819"/>
      <c r="BH38" s="819"/>
      <c r="BI38" s="819"/>
      <c r="BJ38" s="819"/>
      <c r="BK38" s="791"/>
      <c r="BL38" s="792"/>
      <c r="BM38" s="792"/>
      <c r="BN38" s="792"/>
      <c r="BO38" s="793"/>
      <c r="BP38" s="23"/>
      <c r="BQ38" s="147"/>
    </row>
    <row r="39" spans="1:76" s="1" customFormat="1" ht="16.2">
      <c r="C39" s="293">
        <v>3</v>
      </c>
      <c r="D39" s="782"/>
      <c r="E39" s="782"/>
      <c r="F39" s="782"/>
      <c r="G39" s="782"/>
      <c r="H39" s="782"/>
      <c r="I39" s="783"/>
      <c r="J39" s="784"/>
      <c r="K39" s="782"/>
      <c r="L39" s="782"/>
      <c r="M39" s="785"/>
      <c r="N39" s="785"/>
      <c r="O39" s="785"/>
      <c r="P39" s="785"/>
      <c r="Q39" s="785"/>
      <c r="R39" s="785"/>
      <c r="S39" s="785"/>
      <c r="T39" s="785"/>
      <c r="U39" s="786"/>
      <c r="V39" s="294"/>
      <c r="W39" s="295"/>
      <c r="X39" s="295"/>
      <c r="Y39" s="295"/>
      <c r="Z39" s="295"/>
      <c r="AA39" s="295"/>
      <c r="AB39" s="295"/>
      <c r="AC39" s="295"/>
      <c r="AD39" s="295"/>
      <c r="AE39" s="295"/>
      <c r="AF39" s="295"/>
      <c r="AG39" s="295"/>
      <c r="AH39" s="295"/>
      <c r="AI39" s="295"/>
      <c r="AJ39" s="295"/>
      <c r="AK39" s="295"/>
      <c r="AL39" s="295"/>
      <c r="AM39" s="295"/>
      <c r="AN39" s="295"/>
      <c r="AO39" s="295"/>
      <c r="AP39" s="295"/>
      <c r="AQ39" s="295"/>
      <c r="AR39" s="295"/>
      <c r="AS39" s="295"/>
      <c r="AT39" s="295"/>
      <c r="AU39" s="295"/>
      <c r="AV39" s="295"/>
      <c r="AW39" s="295"/>
      <c r="AX39" s="295"/>
      <c r="AY39" s="295"/>
      <c r="AZ39" s="295"/>
      <c r="BA39" s="787">
        <f t="shared" si="4"/>
        <v>0</v>
      </c>
      <c r="BB39" s="788"/>
      <c r="BC39" s="818"/>
      <c r="BD39" s="819"/>
      <c r="BE39" s="819"/>
      <c r="BF39" s="819"/>
      <c r="BG39" s="819"/>
      <c r="BH39" s="819"/>
      <c r="BI39" s="819"/>
      <c r="BJ39" s="819"/>
      <c r="BK39" s="791"/>
      <c r="BL39" s="792"/>
      <c r="BM39" s="792"/>
      <c r="BN39" s="792"/>
      <c r="BO39" s="793"/>
      <c r="BP39" s="23"/>
      <c r="BQ39" s="147"/>
    </row>
    <row r="40" spans="1:76" s="1" customFormat="1" ht="16.2">
      <c r="C40" s="293">
        <v>4</v>
      </c>
      <c r="D40" s="782"/>
      <c r="E40" s="782"/>
      <c r="F40" s="782"/>
      <c r="G40" s="782"/>
      <c r="H40" s="782"/>
      <c r="I40" s="783"/>
      <c r="J40" s="784"/>
      <c r="K40" s="782"/>
      <c r="L40" s="782"/>
      <c r="M40" s="785"/>
      <c r="N40" s="785"/>
      <c r="O40" s="785"/>
      <c r="P40" s="785"/>
      <c r="Q40" s="785"/>
      <c r="R40" s="785"/>
      <c r="S40" s="785"/>
      <c r="T40" s="785"/>
      <c r="U40" s="786"/>
      <c r="V40" s="294"/>
      <c r="W40" s="295"/>
      <c r="X40" s="295"/>
      <c r="Y40" s="295"/>
      <c r="Z40" s="295"/>
      <c r="AA40" s="295"/>
      <c r="AB40" s="295"/>
      <c r="AC40" s="295"/>
      <c r="AD40" s="295"/>
      <c r="AE40" s="295"/>
      <c r="AF40" s="295"/>
      <c r="AG40" s="295"/>
      <c r="AH40" s="295"/>
      <c r="AI40" s="295"/>
      <c r="AJ40" s="295"/>
      <c r="AK40" s="295"/>
      <c r="AL40" s="295"/>
      <c r="AM40" s="295"/>
      <c r="AN40" s="295"/>
      <c r="AO40" s="295"/>
      <c r="AP40" s="295"/>
      <c r="AQ40" s="295"/>
      <c r="AR40" s="295"/>
      <c r="AS40" s="295"/>
      <c r="AT40" s="295"/>
      <c r="AU40" s="295"/>
      <c r="AV40" s="295"/>
      <c r="AW40" s="295"/>
      <c r="AX40" s="295"/>
      <c r="AY40" s="295"/>
      <c r="AZ40" s="295"/>
      <c r="BA40" s="787">
        <f t="shared" si="4"/>
        <v>0</v>
      </c>
      <c r="BB40" s="788"/>
      <c r="BC40" s="818"/>
      <c r="BD40" s="819"/>
      <c r="BE40" s="819"/>
      <c r="BF40" s="819"/>
      <c r="BG40" s="819"/>
      <c r="BH40" s="819"/>
      <c r="BI40" s="819"/>
      <c r="BJ40" s="819"/>
      <c r="BK40" s="791"/>
      <c r="BL40" s="792"/>
      <c r="BM40" s="792"/>
      <c r="BN40" s="792"/>
      <c r="BO40" s="793"/>
      <c r="BP40" s="23"/>
      <c r="BQ40" s="147"/>
    </row>
    <row r="41" spans="1:76" s="1" customFormat="1" ht="16.2">
      <c r="C41" s="293">
        <v>5</v>
      </c>
      <c r="D41" s="782"/>
      <c r="E41" s="782"/>
      <c r="F41" s="782"/>
      <c r="G41" s="782"/>
      <c r="H41" s="782"/>
      <c r="I41" s="783"/>
      <c r="J41" s="784"/>
      <c r="K41" s="782"/>
      <c r="L41" s="782"/>
      <c r="M41" s="785"/>
      <c r="N41" s="785"/>
      <c r="O41" s="785"/>
      <c r="P41" s="785"/>
      <c r="Q41" s="785"/>
      <c r="R41" s="785"/>
      <c r="S41" s="785"/>
      <c r="T41" s="785"/>
      <c r="U41" s="786"/>
      <c r="V41" s="294"/>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5"/>
      <c r="AS41" s="295"/>
      <c r="AT41" s="295"/>
      <c r="AU41" s="295"/>
      <c r="AV41" s="295"/>
      <c r="AW41" s="295"/>
      <c r="AX41" s="295"/>
      <c r="AY41" s="295"/>
      <c r="AZ41" s="295"/>
      <c r="BA41" s="787">
        <f t="shared" si="4"/>
        <v>0</v>
      </c>
      <c r="BB41" s="788"/>
      <c r="BC41" s="818"/>
      <c r="BD41" s="819"/>
      <c r="BE41" s="819"/>
      <c r="BF41" s="819"/>
      <c r="BG41" s="819"/>
      <c r="BH41" s="819"/>
      <c r="BI41" s="819"/>
      <c r="BJ41" s="819"/>
      <c r="BK41" s="791"/>
      <c r="BL41" s="792"/>
      <c r="BM41" s="792"/>
      <c r="BN41" s="792"/>
      <c r="BO41" s="793"/>
      <c r="BP41" s="23"/>
      <c r="BQ41" s="147"/>
    </row>
    <row r="42" spans="1:76" s="1" customFormat="1" ht="16.2">
      <c r="C42" s="293">
        <v>6</v>
      </c>
      <c r="D42" s="782"/>
      <c r="E42" s="782"/>
      <c r="F42" s="782"/>
      <c r="G42" s="782"/>
      <c r="H42" s="782"/>
      <c r="I42" s="783"/>
      <c r="J42" s="784"/>
      <c r="K42" s="782"/>
      <c r="L42" s="782"/>
      <c r="M42" s="785"/>
      <c r="N42" s="785"/>
      <c r="O42" s="785"/>
      <c r="P42" s="785"/>
      <c r="Q42" s="785"/>
      <c r="R42" s="785"/>
      <c r="S42" s="785"/>
      <c r="T42" s="785"/>
      <c r="U42" s="786"/>
      <c r="V42" s="294"/>
      <c r="W42" s="295"/>
      <c r="X42" s="295"/>
      <c r="Y42" s="295"/>
      <c r="Z42" s="295"/>
      <c r="AA42" s="295"/>
      <c r="AB42" s="295"/>
      <c r="AC42" s="295"/>
      <c r="AD42" s="295"/>
      <c r="AE42" s="295"/>
      <c r="AF42" s="295"/>
      <c r="AG42" s="295"/>
      <c r="AH42" s="295"/>
      <c r="AI42" s="295"/>
      <c r="AJ42" s="295"/>
      <c r="AK42" s="295"/>
      <c r="AL42" s="295"/>
      <c r="AM42" s="295"/>
      <c r="AN42" s="295"/>
      <c r="AO42" s="295"/>
      <c r="AP42" s="295"/>
      <c r="AQ42" s="295"/>
      <c r="AR42" s="295"/>
      <c r="AS42" s="295"/>
      <c r="AT42" s="295"/>
      <c r="AU42" s="295"/>
      <c r="AV42" s="295"/>
      <c r="AW42" s="295"/>
      <c r="AX42" s="295"/>
      <c r="AY42" s="295"/>
      <c r="AZ42" s="295"/>
      <c r="BA42" s="787">
        <f t="shared" si="4"/>
        <v>0</v>
      </c>
      <c r="BB42" s="788"/>
      <c r="BC42" s="818"/>
      <c r="BD42" s="819"/>
      <c r="BE42" s="819"/>
      <c r="BF42" s="819"/>
      <c r="BG42" s="819"/>
      <c r="BH42" s="819"/>
      <c r="BI42" s="819"/>
      <c r="BJ42" s="819"/>
      <c r="BK42" s="791"/>
      <c r="BL42" s="792"/>
      <c r="BM42" s="792"/>
      <c r="BN42" s="792"/>
      <c r="BO42" s="793"/>
      <c r="BP42" s="23"/>
      <c r="BQ42" s="147"/>
    </row>
    <row r="43" spans="1:76" s="1" customFormat="1" ht="16.2">
      <c r="C43" s="293">
        <v>7</v>
      </c>
      <c r="D43" s="782"/>
      <c r="E43" s="782"/>
      <c r="F43" s="782"/>
      <c r="G43" s="782"/>
      <c r="H43" s="782"/>
      <c r="I43" s="783"/>
      <c r="J43" s="784"/>
      <c r="K43" s="782"/>
      <c r="L43" s="782"/>
      <c r="M43" s="785"/>
      <c r="N43" s="785"/>
      <c r="O43" s="785"/>
      <c r="P43" s="785"/>
      <c r="Q43" s="785"/>
      <c r="R43" s="785"/>
      <c r="S43" s="785"/>
      <c r="T43" s="785"/>
      <c r="U43" s="786"/>
      <c r="V43" s="294"/>
      <c r="W43" s="295"/>
      <c r="X43" s="295"/>
      <c r="Y43" s="295"/>
      <c r="Z43" s="295"/>
      <c r="AA43" s="295"/>
      <c r="AB43" s="295"/>
      <c r="AC43" s="295"/>
      <c r="AD43" s="295"/>
      <c r="AE43" s="295"/>
      <c r="AF43" s="295"/>
      <c r="AG43" s="295"/>
      <c r="AH43" s="295"/>
      <c r="AI43" s="295"/>
      <c r="AJ43" s="295"/>
      <c r="AK43" s="295"/>
      <c r="AL43" s="295"/>
      <c r="AM43" s="295"/>
      <c r="AN43" s="295"/>
      <c r="AO43" s="295"/>
      <c r="AP43" s="295"/>
      <c r="AQ43" s="295"/>
      <c r="AR43" s="295"/>
      <c r="AS43" s="295"/>
      <c r="AT43" s="295"/>
      <c r="AU43" s="295"/>
      <c r="AV43" s="295"/>
      <c r="AW43" s="295"/>
      <c r="AX43" s="295"/>
      <c r="AY43" s="295"/>
      <c r="AZ43" s="295"/>
      <c r="BA43" s="787">
        <f t="shared" si="4"/>
        <v>0</v>
      </c>
      <c r="BB43" s="788"/>
      <c r="BC43" s="818"/>
      <c r="BD43" s="819"/>
      <c r="BE43" s="819"/>
      <c r="BF43" s="819"/>
      <c r="BG43" s="819"/>
      <c r="BH43" s="819"/>
      <c r="BI43" s="819"/>
      <c r="BJ43" s="819"/>
      <c r="BK43" s="791"/>
      <c r="BL43" s="792"/>
      <c r="BM43" s="792"/>
      <c r="BN43" s="792"/>
      <c r="BO43" s="793"/>
      <c r="BP43" s="23"/>
      <c r="BQ43" s="147"/>
    </row>
    <row r="44" spans="1:76" s="1" customFormat="1" ht="16.2">
      <c r="C44" s="293">
        <v>8</v>
      </c>
      <c r="D44" s="782"/>
      <c r="E44" s="782"/>
      <c r="F44" s="782"/>
      <c r="G44" s="782"/>
      <c r="H44" s="782"/>
      <c r="I44" s="783"/>
      <c r="J44" s="784"/>
      <c r="K44" s="782"/>
      <c r="L44" s="782"/>
      <c r="M44" s="785"/>
      <c r="N44" s="785"/>
      <c r="O44" s="785"/>
      <c r="P44" s="785"/>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4"/>
        <v>0</v>
      </c>
      <c r="BB44" s="788"/>
      <c r="BC44" s="818"/>
      <c r="BD44" s="819"/>
      <c r="BE44" s="819"/>
      <c r="BF44" s="819"/>
      <c r="BG44" s="819"/>
      <c r="BH44" s="819"/>
      <c r="BI44" s="819"/>
      <c r="BJ44" s="819"/>
      <c r="BK44" s="791"/>
      <c r="BL44" s="792"/>
      <c r="BM44" s="792"/>
      <c r="BN44" s="792"/>
      <c r="BO44" s="793"/>
      <c r="BP44" s="23"/>
      <c r="BQ44" s="147"/>
    </row>
    <row r="45" spans="1:76" s="1" customFormat="1" ht="16.2">
      <c r="C45" s="293">
        <v>9</v>
      </c>
      <c r="D45" s="816"/>
      <c r="E45" s="816"/>
      <c r="F45" s="816"/>
      <c r="G45" s="816"/>
      <c r="H45" s="816"/>
      <c r="I45" s="817"/>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4"/>
        <v>0</v>
      </c>
      <c r="BB45" s="788"/>
      <c r="BC45" s="818"/>
      <c r="BD45" s="819"/>
      <c r="BE45" s="819"/>
      <c r="BF45" s="819"/>
      <c r="BG45" s="819"/>
      <c r="BH45" s="819"/>
      <c r="BI45" s="819"/>
      <c r="BJ45" s="819"/>
      <c r="BK45" s="791"/>
      <c r="BL45" s="792"/>
      <c r="BM45" s="792"/>
      <c r="BN45" s="792"/>
      <c r="BO45" s="793"/>
      <c r="BP45" s="23"/>
      <c r="BQ45" s="147"/>
    </row>
    <row r="46" spans="1:76" s="1" customFormat="1" ht="16.8" thickBot="1">
      <c r="C46" s="296">
        <v>10</v>
      </c>
      <c r="D46" s="812"/>
      <c r="E46" s="812"/>
      <c r="F46" s="812"/>
      <c r="G46" s="812"/>
      <c r="H46" s="812"/>
      <c r="I46" s="813"/>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4"/>
        <v>0</v>
      </c>
      <c r="BB46" s="811"/>
      <c r="BC46" s="814"/>
      <c r="BD46" s="815"/>
      <c r="BE46" s="815"/>
      <c r="BF46" s="815"/>
      <c r="BG46" s="815"/>
      <c r="BH46" s="815"/>
      <c r="BI46" s="815"/>
      <c r="BJ46" s="815"/>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3bw4aZuxRObXo+KAD5enxDCeFjY9/K0z/Mwwfj2eMavSlIjmgYc8WGiD8IQpxmnR24hw2YPJI3NHdaAefgjqVA==" saltValue="1xTVd9rXtaK58jfdeSIHZQ==" spinCount="100000" sheet="1" objects="1" scenarios="1"/>
  <mergeCells count="310">
    <mergeCell ref="BK45:BO45"/>
    <mergeCell ref="BC46:BF46"/>
    <mergeCell ref="BG46:BJ46"/>
    <mergeCell ref="BK46:BO46"/>
    <mergeCell ref="D47:AI47"/>
    <mergeCell ref="AJ47:BX47"/>
    <mergeCell ref="D48:AI48"/>
    <mergeCell ref="AJ48:BX48"/>
    <mergeCell ref="D46:I46"/>
    <mergeCell ref="J46:L46"/>
    <mergeCell ref="M46:O46"/>
    <mergeCell ref="P46:R46"/>
    <mergeCell ref="S46:U46"/>
    <mergeCell ref="BA46:BB46"/>
    <mergeCell ref="D45:I45"/>
    <mergeCell ref="J45:L45"/>
    <mergeCell ref="M45:O45"/>
    <mergeCell ref="P45:R45"/>
    <mergeCell ref="S45:U45"/>
    <mergeCell ref="BA45:BB45"/>
    <mergeCell ref="BC45:BF45"/>
    <mergeCell ref="BG45:BJ45"/>
    <mergeCell ref="D44:I44"/>
    <mergeCell ref="J44:L44"/>
    <mergeCell ref="M44:O44"/>
    <mergeCell ref="P44:R44"/>
    <mergeCell ref="S44:U44"/>
    <mergeCell ref="BA44:BB44"/>
    <mergeCell ref="BC44:BF44"/>
    <mergeCell ref="BG44:BJ44"/>
    <mergeCell ref="BK44:BO44"/>
    <mergeCell ref="BC42:BF42"/>
    <mergeCell ref="BG42:BJ42"/>
    <mergeCell ref="BK42:BO42"/>
    <mergeCell ref="D43:I43"/>
    <mergeCell ref="J43:L43"/>
    <mergeCell ref="M43:O43"/>
    <mergeCell ref="P43:R43"/>
    <mergeCell ref="S43:U43"/>
    <mergeCell ref="BA43:BB43"/>
    <mergeCell ref="BC43:BF43"/>
    <mergeCell ref="D42:I42"/>
    <mergeCell ref="J42:L42"/>
    <mergeCell ref="M42:O42"/>
    <mergeCell ref="P42:R42"/>
    <mergeCell ref="S42:U42"/>
    <mergeCell ref="BA42:BB42"/>
    <mergeCell ref="BG43:BJ43"/>
    <mergeCell ref="BK43:BO43"/>
    <mergeCell ref="D41:I41"/>
    <mergeCell ref="J41:L41"/>
    <mergeCell ref="M41:O41"/>
    <mergeCell ref="P41:R41"/>
    <mergeCell ref="S41:U41"/>
    <mergeCell ref="BA41:BB41"/>
    <mergeCell ref="BC41:BF41"/>
    <mergeCell ref="BG41:BJ41"/>
    <mergeCell ref="BK41:BO41"/>
    <mergeCell ref="D40:I40"/>
    <mergeCell ref="J40:L40"/>
    <mergeCell ref="M40:O40"/>
    <mergeCell ref="P40:R40"/>
    <mergeCell ref="S40:U40"/>
    <mergeCell ref="BA40:BB40"/>
    <mergeCell ref="BC40:BF40"/>
    <mergeCell ref="BG40:BJ40"/>
    <mergeCell ref="BK40:BO40"/>
    <mergeCell ref="D39:I39"/>
    <mergeCell ref="J39:L39"/>
    <mergeCell ref="M39:O39"/>
    <mergeCell ref="P39:R39"/>
    <mergeCell ref="S39:U39"/>
    <mergeCell ref="BA39:BB39"/>
    <mergeCell ref="BC39:BF39"/>
    <mergeCell ref="BG39:BJ39"/>
    <mergeCell ref="BK39:BO39"/>
    <mergeCell ref="D38:I38"/>
    <mergeCell ref="J38:L38"/>
    <mergeCell ref="M38:O38"/>
    <mergeCell ref="P38:R38"/>
    <mergeCell ref="S38:U38"/>
    <mergeCell ref="BA38:BB38"/>
    <mergeCell ref="BC38:BF38"/>
    <mergeCell ref="BG38:BJ38"/>
    <mergeCell ref="BK38:BO38"/>
    <mergeCell ref="D37:I37"/>
    <mergeCell ref="J37:L37"/>
    <mergeCell ref="M37:O37"/>
    <mergeCell ref="P37:R37"/>
    <mergeCell ref="S37:U37"/>
    <mergeCell ref="BA37:BB37"/>
    <mergeCell ref="BC37:BF37"/>
    <mergeCell ref="BG37:BJ37"/>
    <mergeCell ref="BK37:BO37"/>
    <mergeCell ref="C35:C36"/>
    <mergeCell ref="D35:I36"/>
    <mergeCell ref="J35:L36"/>
    <mergeCell ref="M35:O36"/>
    <mergeCell ref="P35:R36"/>
    <mergeCell ref="S35:U36"/>
    <mergeCell ref="B31:U31"/>
    <mergeCell ref="BA31:BC31"/>
    <mergeCell ref="BD31:BL31"/>
    <mergeCell ref="BA35:BB36"/>
    <mergeCell ref="BC35:BJ35"/>
    <mergeCell ref="BK35:BO36"/>
    <mergeCell ref="BC36:BF36"/>
    <mergeCell ref="BG36:BJ36"/>
    <mergeCell ref="BM31:BP31"/>
    <mergeCell ref="BQ31:BV31"/>
    <mergeCell ref="BA32:BL32"/>
    <mergeCell ref="BM29:BP29"/>
    <mergeCell ref="BQ29:BV29"/>
    <mergeCell ref="B30:U30"/>
    <mergeCell ref="BA30:BC30"/>
    <mergeCell ref="BD30:BL30"/>
    <mergeCell ref="BM30:BP30"/>
    <mergeCell ref="BQ30:BV30"/>
    <mergeCell ref="B28:U28"/>
    <mergeCell ref="BA28:BL28"/>
    <mergeCell ref="B29:U29"/>
    <mergeCell ref="BA29:BC29"/>
    <mergeCell ref="BD29:BF29"/>
    <mergeCell ref="BG29:BI29"/>
    <mergeCell ref="BJ29:BL29"/>
    <mergeCell ref="B26:U26"/>
    <mergeCell ref="BA26:BC26"/>
    <mergeCell ref="BD26:BF26"/>
    <mergeCell ref="BG26:BI26"/>
    <mergeCell ref="BJ26:BL26"/>
    <mergeCell ref="B27:U27"/>
    <mergeCell ref="BA27:BC27"/>
    <mergeCell ref="BD27:BF27"/>
    <mergeCell ref="BG27:BI27"/>
    <mergeCell ref="BJ27:BL27"/>
    <mergeCell ref="B23:U24"/>
    <mergeCell ref="BA23:BC24"/>
    <mergeCell ref="BD23:BF24"/>
    <mergeCell ref="BG23:BI24"/>
    <mergeCell ref="BJ23:BL24"/>
    <mergeCell ref="B25:U25"/>
    <mergeCell ref="BA25:BC25"/>
    <mergeCell ref="BD25:BF25"/>
    <mergeCell ref="BG25:BI25"/>
    <mergeCell ref="BJ25:BL25"/>
    <mergeCell ref="AR19:AV20"/>
    <mergeCell ref="AW19:BA20"/>
    <mergeCell ref="BB19:BF19"/>
    <mergeCell ref="BG19:BK20"/>
    <mergeCell ref="BM19:BT19"/>
    <mergeCell ref="BU19:BW19"/>
    <mergeCell ref="BB20:BF20"/>
    <mergeCell ref="BM20:BT20"/>
    <mergeCell ref="BU20:BW20"/>
    <mergeCell ref="C19:E19"/>
    <mergeCell ref="F19:S19"/>
    <mergeCell ref="X19:AC20"/>
    <mergeCell ref="AD19:AG19"/>
    <mergeCell ref="AH19:AL19"/>
    <mergeCell ref="AM19:AQ20"/>
    <mergeCell ref="C20:S20"/>
    <mergeCell ref="AD20:AG20"/>
    <mergeCell ref="AH20:AL20"/>
    <mergeCell ref="BU17:BW17"/>
    <mergeCell ref="BU18:BW18"/>
    <mergeCell ref="AH16:AL16"/>
    <mergeCell ref="AM16:AQ16"/>
    <mergeCell ref="AR16:AV16"/>
    <mergeCell ref="AW16:BA16"/>
    <mergeCell ref="C17:E17"/>
    <mergeCell ref="F17:S17"/>
    <mergeCell ref="X17:AC18"/>
    <mergeCell ref="AD17:AG17"/>
    <mergeCell ref="AH17:AL17"/>
    <mergeCell ref="AM17:AQ18"/>
    <mergeCell ref="C18:E18"/>
    <mergeCell ref="F18:S18"/>
    <mergeCell ref="AD18:AG18"/>
    <mergeCell ref="AH18:AL18"/>
    <mergeCell ref="BB18:BF18"/>
    <mergeCell ref="BM18:BT18"/>
    <mergeCell ref="AR17:AV18"/>
    <mergeCell ref="AW17:BA18"/>
    <mergeCell ref="BB17:BF17"/>
    <mergeCell ref="BG17:BK18"/>
    <mergeCell ref="BM17:BT17"/>
    <mergeCell ref="T13:AV13"/>
    <mergeCell ref="BM13:BX13"/>
    <mergeCell ref="B14:AC14"/>
    <mergeCell ref="BM14:BX14"/>
    <mergeCell ref="X15:AC16"/>
    <mergeCell ref="AD15:AG16"/>
    <mergeCell ref="AH15:BA15"/>
    <mergeCell ref="BB15:BK16"/>
    <mergeCell ref="BM15:BX15"/>
    <mergeCell ref="C16:I16"/>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AS8:AV8"/>
    <mergeCell ref="AW8:AZ8"/>
    <mergeCell ref="BA8:BD8"/>
    <mergeCell ref="BE8:BG8"/>
    <mergeCell ref="BI8:BP8"/>
    <mergeCell ref="BQ8:BW8"/>
    <mergeCell ref="B8:G8"/>
    <mergeCell ref="H8:R8"/>
    <mergeCell ref="Z8:AF8"/>
    <mergeCell ref="AG8:AJ8"/>
    <mergeCell ref="AK8:AN8"/>
    <mergeCell ref="AO8:AR8"/>
    <mergeCell ref="AS7:AV7"/>
    <mergeCell ref="AW7:AZ7"/>
    <mergeCell ref="BA7:BD7"/>
    <mergeCell ref="BE7:BG7"/>
    <mergeCell ref="BI7:BP7"/>
    <mergeCell ref="BQ7:BW7"/>
    <mergeCell ref="B7:G7"/>
    <mergeCell ref="H7:R7"/>
    <mergeCell ref="Z7:AF7"/>
    <mergeCell ref="AG7:AJ7"/>
    <mergeCell ref="AK7:AN7"/>
    <mergeCell ref="AO7:AR7"/>
    <mergeCell ref="BI5:BM5"/>
    <mergeCell ref="BN5:BP5"/>
    <mergeCell ref="BQ5:BS5"/>
    <mergeCell ref="BT5:BU5"/>
    <mergeCell ref="BV5:BX5"/>
    <mergeCell ref="B6:G6"/>
    <mergeCell ref="H6:R6"/>
    <mergeCell ref="AV6:BG6"/>
    <mergeCell ref="AO4:BG4"/>
    <mergeCell ref="BI4:BM4"/>
    <mergeCell ref="BN4:BP4"/>
    <mergeCell ref="BQ4:BS4"/>
    <mergeCell ref="BT4:BU4"/>
    <mergeCell ref="BV4:BX4"/>
    <mergeCell ref="AI2:AJ2"/>
    <mergeCell ref="AO2:BG2"/>
    <mergeCell ref="BI2:BM2"/>
    <mergeCell ref="BN2:BP2"/>
    <mergeCell ref="BQ2:BS2"/>
    <mergeCell ref="BT2:BU2"/>
    <mergeCell ref="BV2:BX2"/>
    <mergeCell ref="AO3:BG3"/>
    <mergeCell ref="BI3:BM3"/>
    <mergeCell ref="BN3:BP3"/>
    <mergeCell ref="BQ3:BS3"/>
    <mergeCell ref="BT3:BU3"/>
    <mergeCell ref="BV3:BX3"/>
    <mergeCell ref="AN1:AN4"/>
    <mergeCell ref="AO1:BG1"/>
    <mergeCell ref="BP1:BX1"/>
  </mergeCells>
  <phoneticPr fontId="3"/>
  <conditionalFormatting sqref="B29:BL29">
    <cfRule type="expression" dxfId="180" priority="31">
      <formula>$E$12=""</formula>
    </cfRule>
  </conditionalFormatting>
  <conditionalFormatting sqref="C17:C19">
    <cfRule type="expression" dxfId="179" priority="32">
      <formula>IF(#REF!="〇",TRUE,FALSE)</formula>
    </cfRule>
  </conditionalFormatting>
  <conditionalFormatting sqref="C39:BO39">
    <cfRule type="expression" dxfId="178" priority="18">
      <formula>$C$39&gt;$H$9</formula>
    </cfRule>
  </conditionalFormatting>
  <conditionalFormatting sqref="C40:BO40">
    <cfRule type="expression" dxfId="177" priority="14">
      <formula>$C$40&gt;$H$9</formula>
    </cfRule>
  </conditionalFormatting>
  <conditionalFormatting sqref="C41:BO41">
    <cfRule type="expression" dxfId="176" priority="13">
      <formula>$C$41&gt;$H$9</formula>
    </cfRule>
  </conditionalFormatting>
  <conditionalFormatting sqref="C42:BO42">
    <cfRule type="expression" dxfId="175" priority="12">
      <formula>$C$42&gt;$H$9</formula>
    </cfRule>
  </conditionalFormatting>
  <conditionalFormatting sqref="C43:BO43">
    <cfRule type="expression" dxfId="174" priority="11">
      <formula>$C$43&gt;$H$9</formula>
    </cfRule>
  </conditionalFormatting>
  <conditionalFormatting sqref="C44:BO44">
    <cfRule type="expression" dxfId="173" priority="10">
      <formula>$C$44&gt;$H$9</formula>
    </cfRule>
  </conditionalFormatting>
  <conditionalFormatting sqref="C45:BO45">
    <cfRule type="expression" dxfId="172" priority="5">
      <formula>$C$45&gt;$H$9</formula>
    </cfRule>
  </conditionalFormatting>
  <conditionalFormatting sqref="C46:BO46">
    <cfRule type="expression" dxfId="171" priority="2">
      <formula>$C$46&gt;$H$9</formula>
    </cfRule>
  </conditionalFormatting>
  <conditionalFormatting sqref="E10:G10">
    <cfRule type="expression" dxfId="170" priority="20">
      <formula>$C$19="○"</formula>
    </cfRule>
  </conditionalFormatting>
  <conditionalFormatting sqref="E11:G11">
    <cfRule type="expression" dxfId="169" priority="15">
      <formula>$C$17="○"</formula>
    </cfRule>
    <cfRule type="expression" dxfId="168" priority="16">
      <formula>$C$18="○"</formula>
    </cfRule>
  </conditionalFormatting>
  <conditionalFormatting sqref="V24:AZ24">
    <cfRule type="cellIs" dxfId="167" priority="28" operator="equal">
      <formula>1</formula>
    </cfRule>
    <cfRule type="cellIs" dxfId="166" priority="29" operator="equal">
      <formula>7</formula>
    </cfRule>
  </conditionalFormatting>
  <conditionalFormatting sqref="V28:AZ28">
    <cfRule type="expression" dxfId="165" priority="37">
      <formula>AND(COUNTIF($V$37:$V$46,"☆")&gt;0,$V$28=0)</formula>
    </cfRule>
    <cfRule type="expression" dxfId="164" priority="35">
      <formula>AND(COUNTIF(V$37:V$46,"")=10,V$28&gt;0)</formula>
    </cfRule>
    <cfRule type="expression" dxfId="163" priority="36">
      <formula>AND(COUNTIF($V$37:$V$46,"☆")=0,COUNTIF($V$37:$V$46,"△")&gt;0,$V$28&gt;0)</formula>
    </cfRule>
  </conditionalFormatting>
  <conditionalFormatting sqref="V36:AZ36">
    <cfRule type="cellIs" dxfId="162" priority="23" operator="equal">
      <formula>1</formula>
    </cfRule>
    <cfRule type="cellIs" dxfId="161" priority="24" operator="equal">
      <formula>7</formula>
    </cfRule>
  </conditionalFormatting>
  <conditionalFormatting sqref="AX23:AX29">
    <cfRule type="expression" dxfId="160" priority="30">
      <formula>$AX$23="-"</formula>
    </cfRule>
  </conditionalFormatting>
  <conditionalFormatting sqref="AX35:AX36">
    <cfRule type="expression" dxfId="159" priority="27">
      <formula>$AX$23="-"</formula>
    </cfRule>
  </conditionalFormatting>
  <conditionalFormatting sqref="AX37:AX46">
    <cfRule type="expression" dxfId="158" priority="6">
      <formula>$AX$23="-"</formula>
    </cfRule>
  </conditionalFormatting>
  <conditionalFormatting sqref="AX24:AZ24 AX36:AZ36">
    <cfRule type="expression" dxfId="157" priority="34">
      <formula>#REF!="-"</formula>
    </cfRule>
  </conditionalFormatting>
  <conditionalFormatting sqref="AY23:AY29">
    <cfRule type="expression" dxfId="156" priority="22">
      <formula>$AY$23="-"</formula>
    </cfRule>
  </conditionalFormatting>
  <conditionalFormatting sqref="AY35:AY36">
    <cfRule type="expression" dxfId="155" priority="26">
      <formula>$AY$23="-"</formula>
    </cfRule>
  </conditionalFormatting>
  <conditionalFormatting sqref="AY37:AY46">
    <cfRule type="expression" dxfId="154" priority="7">
      <formula>$AY$23="-"</formula>
    </cfRule>
  </conditionalFormatting>
  <conditionalFormatting sqref="AZ23:AZ31">
    <cfRule type="expression" dxfId="153" priority="3">
      <formula>$AZ$23="-"</formula>
    </cfRule>
  </conditionalFormatting>
  <conditionalFormatting sqref="AZ35:AZ36">
    <cfRule type="expression" dxfId="152" priority="25">
      <formula>$AZ$23="-"</formula>
    </cfRule>
  </conditionalFormatting>
  <conditionalFormatting sqref="AZ37:AZ46">
    <cfRule type="expression" dxfId="151" priority="8">
      <formula>$AZ$23="-"</formula>
    </cfRule>
  </conditionalFormatting>
  <conditionalFormatting sqref="BC37:BJ46">
    <cfRule type="expression" dxfId="150" priority="19">
      <formula>$E$11=""</formula>
    </cfRule>
  </conditionalFormatting>
  <conditionalFormatting sqref="BD25:BD26">
    <cfRule type="expression" dxfId="149" priority="17">
      <formula>#REF!&gt;#REF!</formula>
    </cfRule>
  </conditionalFormatting>
  <conditionalFormatting sqref="BE12:BG12">
    <cfRule type="cellIs" dxfId="148" priority="21" operator="notEqual">
      <formula>$H$9</formula>
    </cfRule>
  </conditionalFormatting>
  <conditionalFormatting sqref="BI8:BW8">
    <cfRule type="expression" dxfId="147" priority="1">
      <formula>$C$19="○"</formula>
    </cfRule>
  </conditionalFormatting>
  <conditionalFormatting sqref="BI10:BW12">
    <cfRule type="expression" dxfId="146" priority="4">
      <formula>$E$12=""</formula>
    </cfRule>
  </conditionalFormatting>
  <conditionalFormatting sqref="BK37:BK46">
    <cfRule type="expression" dxfId="145" priority="9">
      <formula>$E$11=""</formula>
    </cfRule>
  </conditionalFormatting>
  <dataValidations count="12">
    <dataValidation type="list" allowBlank="1" showInputMessage="1" showErrorMessage="1" sqref="BK37:BK46" xr:uid="{E0DAA5AE-6025-4817-BAFE-60AB1A5223B4}">
      <formula1>"○, "</formula1>
    </dataValidation>
    <dataValidation type="list" allowBlank="1" showInputMessage="1" showErrorMessage="1" sqref="J37:J46" xr:uid="{84CD42E5-F055-454D-AA91-AD64834C1A79}">
      <formula1>"6,5,4,3,2,1,なし"</formula1>
    </dataValidation>
    <dataValidation type="whole" allowBlank="1" showInputMessage="1" showErrorMessage="1" sqref="H7 S5:Y5" xr:uid="{08956ED4-805F-478F-A4E1-3D0B27C63D60}">
      <formula1>0</formula1>
      <formula2>1399999999</formula2>
    </dataValidation>
    <dataValidation type="list" allowBlank="1" showInputMessage="1" showErrorMessage="1" sqref="AI2:AJ2" xr:uid="{420A7A28-2151-4556-AEAD-F4D7CEC1CFB8}">
      <formula1>"4,5,6,7,8,9,10,11,12,1,2,3"</formula1>
    </dataValidation>
    <dataValidation type="decimal" operator="greaterThanOrEqual" allowBlank="1" showInputMessage="1" showErrorMessage="1" error="数字を入れてください" sqref="V28:AZ29" xr:uid="{31AC7997-31D3-49DC-AC0C-7BE78AC5ECDA}">
      <formula1>0</formula1>
    </dataValidation>
    <dataValidation type="list" allowBlank="1" showInputMessage="1" showErrorMessage="1" sqref="V37:AZ46" xr:uid="{49FB222C-13F9-4C44-AE56-7D970FC6EC5E}">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29C9557D-062D-44F5-AD1E-E9ACD8255878}">
      <formula1>"○,△"</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WTM47:WTN48 M37:P46" xr:uid="{947B487E-6C94-4051-9AC6-52AA81DA854A}">
      <formula1>"○"</formula1>
    </dataValidation>
    <dataValidation type="list" allowBlank="1" showInputMessage="1" showErrorMessage="1" sqref="BQ8:BW8" xr:uid="{51397104-AAEC-43AF-97B4-1743C9E464B9}">
      <formula1>"Ⅰ,Ⅰ・Ⅱ,Ⅰ・Ⅲ,Ⅰ・Ⅱ・Ⅲ"</formula1>
    </dataValidation>
    <dataValidation type="whole" allowBlank="1" showInputMessage="1" showErrorMessage="1" error="２～１０の数値を入力してください" sqref="H9:K9" xr:uid="{50784270-4D8E-49E4-9E11-954B4AC45A61}">
      <formula1>2</formula1>
      <formula2>10</formula2>
    </dataValidation>
    <dataValidation type="whole" operator="greaterThanOrEqual" allowBlank="1" showInputMessage="1" showErrorMessage="1" error="数値を入力してください" sqref="BU11:BW11" xr:uid="{75233804-AF3E-433A-90C4-3226F5D2B593}">
      <formula1>1</formula1>
    </dataValidation>
    <dataValidation type="whole" operator="greaterThanOrEqual" allowBlank="1" showInputMessage="1" showErrorMessage="1" error="数値を入力してください" sqref="BQ30:BV31" xr:uid="{D9924B93-9D78-4D96-AA31-2E6BEED33A40}">
      <formula1>0</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CE8D44-3F0A-4B66-989B-36E92D3D44B5}">
  <sheetPr>
    <tabColor rgb="FF00B05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 ca="1">IF(H8="","ユニット名が入力されていません",IF(H9="","ユニット定員が入力されていません",IF(C19="○","OK",IF(BQ8="","夜間支援等体制加算が入力されていません","OK"))))</f>
        <v>ユニット名が入力されていません</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
      </c>
      <c r="AP2" s="486"/>
      <c r="AQ2" s="486"/>
      <c r="AR2" s="486"/>
      <c r="AS2" s="486"/>
      <c r="AT2" s="486"/>
      <c r="AU2" s="486"/>
      <c r="AV2" s="486"/>
      <c r="AW2" s="486"/>
      <c r="AX2" s="486"/>
      <c r="AY2" s="486"/>
      <c r="AZ2" s="486"/>
      <c r="BA2" s="486"/>
      <c r="BB2" s="486"/>
      <c r="BC2" s="486"/>
      <c r="BD2" s="486"/>
      <c r="BE2" s="486"/>
      <c r="BF2" s="486"/>
      <c r="BG2" s="487"/>
      <c r="BI2" s="488"/>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体制強化区分に〇を入力してください</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IF(E10="","-",IF(AND(E10="○",BU17="OK",BU18="OK",BU19="OK"),"OK","不可"))</f>
        <v>-</v>
      </c>
      <c r="BO3" s="493"/>
      <c r="BP3" s="493"/>
      <c r="BQ3" s="494" t="str">
        <f>IF(E10="","-",IF(AND(E10="○",AO4="OK"),"OK","不可"))</f>
        <v>-</v>
      </c>
      <c r="BR3" s="494"/>
      <c r="BS3" s="494"/>
      <c r="BT3" s="495"/>
      <c r="BU3" s="495"/>
      <c r="BV3" s="496" t="str">
        <f>IF(E10="","-",IF(AND(E10="○",AO1="OK",AO2="OK",AO3="OK",D48=""),"OK","不可"))</f>
        <v>-</v>
      </c>
      <c r="BW3" s="496"/>
      <c r="BX3" s="496"/>
      <c r="BY3" s="151"/>
      <c r="BZ3" s="151" t="str">
        <f>IF(AND(BN3="OK",BQ3="OK",BV3="OK"),"OK","")</f>
        <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定員が運営基準を満たしていません</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IF(E11="","-",IF(AND(E11="○",BU17="OK",BU18="OK",BU20="OK"),"OK","不可"))</f>
        <v>-</v>
      </c>
      <c r="BO4" s="493"/>
      <c r="BP4" s="493"/>
      <c r="BQ4" s="494" t="str">
        <f>IF(E11="","-",IF(AND(E11="○",AO4="OK"),"OK","不可"))</f>
        <v>-</v>
      </c>
      <c r="BR4" s="494"/>
      <c r="BS4" s="494"/>
      <c r="BT4" s="505" t="str">
        <f>IF(E11="","-",IF(AND(BL9="",BQ9="",BV9=""),"不可","OK"))</f>
        <v>-</v>
      </c>
      <c r="BU4" s="505"/>
      <c r="BV4" s="496" t="str">
        <f>IF(E11="","-",IF(AND(E11="○",基本情報シート!$C$27&lt;&gt;"",AO1="OK",AO2="OK",AO3="OK",D48=""),"OK","不可"))</f>
        <v>-</v>
      </c>
      <c r="BW4" s="496"/>
      <c r="BX4" s="496"/>
      <c r="BY4" s="152"/>
      <c r="BZ4" s="151" t="str">
        <f>IF(AND(BN4="OK",BQ4="OK",BT4="OK",BV4="OK"),"OK","不可")</f>
        <v>不可</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v>
      </c>
      <c r="BR5" s="494"/>
      <c r="BS5" s="494"/>
      <c r="BT5" s="505" t="str">
        <f>IF(E12="","-",IF(BQ9="","不可","OK"))</f>
        <v>-</v>
      </c>
      <c r="BU5" s="505"/>
      <c r="BV5" s="496" t="str">
        <f>IF(E12="","-",IF(AND(E12="○",基本情報シート!$C$26&lt;&gt;"",BM13="",BM14="",BM15="",BV4="OK"),"OK","不可"))</f>
        <v>-</v>
      </c>
      <c r="BW5" s="496"/>
      <c r="BX5" s="496"/>
      <c r="BY5" s="152"/>
      <c r="BZ5" s="152" t="str">
        <f>IF(BZ4="不可","不可",IF(AND(BQ5="OK",BT5="OK",BV5="OK"),"OK",""))</f>
        <v>不可</v>
      </c>
    </row>
    <row r="6" spans="1:80" ht="21" customHeight="1">
      <c r="B6" s="506" t="s">
        <v>213</v>
      </c>
      <c r="C6" s="506"/>
      <c r="D6" s="506"/>
      <c r="E6" s="506"/>
      <c r="F6" s="506"/>
      <c r="G6" s="506"/>
      <c r="H6" s="507">
        <f>基本情報シート!$C$20</f>
        <v>0</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CA6" s="174"/>
      <c r="CB6" s="174"/>
    </row>
    <row r="7" spans="1:80" ht="21.6" customHeight="1">
      <c r="B7" s="506" t="s">
        <v>214</v>
      </c>
      <c r="C7" s="506"/>
      <c r="D7" s="506"/>
      <c r="E7" s="506"/>
      <c r="F7" s="506"/>
      <c r="G7" s="506"/>
      <c r="H7" s="507">
        <f>基本情報シート!$C$19</f>
        <v>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基本情報シート!$C$22</f>
        <v/>
      </c>
      <c r="BR7" s="517"/>
      <c r="BS7" s="517"/>
      <c r="BT7" s="517"/>
      <c r="BU7" s="517"/>
      <c r="BV7" s="517"/>
      <c r="BW7" s="517"/>
      <c r="BX7" s="186"/>
      <c r="CA7" s="175"/>
    </row>
    <row r="8" spans="1:80" ht="21" customHeight="1">
      <c r="B8" s="506" t="s">
        <v>228</v>
      </c>
      <c r="C8" s="506"/>
      <c r="D8" s="506"/>
      <c r="E8" s="506"/>
      <c r="F8" s="506"/>
      <c r="G8" s="506"/>
      <c r="H8" s="507" t="str">
        <f ca="1">'第１号様式(要押印)'!B34</f>
        <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COUNTIF(J37:J46,"4")-AS10</f>
        <v>0</v>
      </c>
      <c r="AT8" s="522"/>
      <c r="AU8" s="522"/>
      <c r="AV8" s="523"/>
      <c r="AW8" s="521">
        <f>COUNTIF(J37:J46,"5")-AW10</f>
        <v>0</v>
      </c>
      <c r="AX8" s="522"/>
      <c r="AY8" s="522"/>
      <c r="AZ8" s="523"/>
      <c r="BA8" s="521">
        <f>COUNTIF(J37:J46,"6")-BA10</f>
        <v>0</v>
      </c>
      <c r="BB8" s="522"/>
      <c r="BC8" s="522"/>
      <c r="BD8" s="523"/>
      <c r="BE8" s="524">
        <f>SUM(AG8:BD8)</f>
        <v>0</v>
      </c>
      <c r="BF8" s="525"/>
      <c r="BG8" s="526"/>
      <c r="BI8" s="516" t="s">
        <v>287</v>
      </c>
      <c r="BJ8" s="516"/>
      <c r="BK8" s="516"/>
      <c r="BL8" s="516"/>
      <c r="BM8" s="516"/>
      <c r="BN8" s="516"/>
      <c r="BO8" s="516"/>
      <c r="BP8" s="516"/>
      <c r="BQ8" s="826"/>
      <c r="BR8" s="826"/>
      <c r="BS8" s="826"/>
      <c r="BT8" s="826"/>
      <c r="BU8" s="826"/>
      <c r="BV8" s="826"/>
      <c r="BW8" s="826"/>
      <c r="BY8" s="156"/>
      <c r="CA8" s="175"/>
    </row>
    <row r="9" spans="1:80" ht="21" customHeight="1">
      <c r="B9" s="506" t="s">
        <v>229</v>
      </c>
      <c r="C9" s="506"/>
      <c r="D9" s="506"/>
      <c r="E9" s="545"/>
      <c r="F9" s="545"/>
      <c r="G9" s="545"/>
      <c r="H9" s="546"/>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
      </c>
      <c r="F10" s="534"/>
      <c r="G10" s="534"/>
      <c r="H10" s="72" t="s">
        <v>51</v>
      </c>
      <c r="I10" s="535">
        <v>0.4</v>
      </c>
      <c r="J10" s="536"/>
      <c r="K10" s="536"/>
      <c r="L10" s="536"/>
      <c r="N10" s="537" t="s">
        <v>290</v>
      </c>
      <c r="O10" s="538"/>
      <c r="P10" s="538"/>
      <c r="Q10" s="538"/>
      <c r="R10" s="538"/>
      <c r="S10" s="539"/>
      <c r="T10" s="540">
        <f>COUNTIFS(J37:J46,"&gt;=4",J37:J46,"&lt;=6",P37:P46,"&lt;&gt;"&amp;"○",S37:S46,"&lt;&gt;"&amp;"○")</f>
        <v>0</v>
      </c>
      <c r="U10" s="540"/>
      <c r="V10" s="541" t="str">
        <f>IF(H9&lt;=4,"",IF(T10/H9&gt;1,1,T10/H9))</f>
        <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0</v>
      </c>
      <c r="AX10" s="522"/>
      <c r="AY10" s="522"/>
      <c r="AZ10" s="523"/>
      <c r="BA10" s="521">
        <f>COUNTIFS(J37:J46,"6",P37:P46,"○")</f>
        <v>0</v>
      </c>
      <c r="BB10" s="522"/>
      <c r="BC10" s="522"/>
      <c r="BD10" s="523"/>
      <c r="BE10" s="524">
        <f>SUM(AG10:BD10)</f>
        <v>0</v>
      </c>
      <c r="BF10" s="525"/>
      <c r="BG10" s="526"/>
      <c r="BI10" s="516" t="s">
        <v>291</v>
      </c>
      <c r="BJ10" s="516"/>
      <c r="BK10" s="516"/>
      <c r="BL10" s="516"/>
      <c r="BM10" s="516"/>
      <c r="BN10" s="516"/>
      <c r="BO10" s="516"/>
      <c r="BP10" s="516"/>
      <c r="BQ10" s="516"/>
      <c r="BR10" s="826"/>
      <c r="BS10" s="826"/>
      <c r="BT10" s="826"/>
      <c r="BU10" s="826"/>
      <c r="BV10" s="826"/>
      <c r="BW10" s="826"/>
      <c r="CA10" s="175"/>
    </row>
    <row r="11" spans="1:80" ht="21" customHeight="1">
      <c r="B11" s="532"/>
      <c r="C11" s="532"/>
      <c r="D11" s="533"/>
      <c r="E11" s="551"/>
      <c r="F11" s="551"/>
      <c r="G11" s="551"/>
      <c r="H11" s="72" t="s">
        <v>52</v>
      </c>
      <c r="I11" s="536">
        <v>1</v>
      </c>
      <c r="J11" s="536"/>
      <c r="K11" s="536"/>
      <c r="L11" s="536"/>
      <c r="N11" s="537" t="s">
        <v>278</v>
      </c>
      <c r="O11" s="538"/>
      <c r="P11" s="538"/>
      <c r="Q11" s="538"/>
      <c r="R11" s="538"/>
      <c r="S11" s="539"/>
      <c r="T11" s="552" t="str">
        <f>IF(E11="","-",基本情報シート!$C$27)</f>
        <v>-</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825"/>
      <c r="BV11" s="825"/>
      <c r="BW11" s="825"/>
      <c r="BY11" s="176"/>
      <c r="BZ11" s="176"/>
      <c r="CA11" s="175"/>
    </row>
    <row r="12" spans="1:80" ht="21" customHeight="1">
      <c r="B12" s="532"/>
      <c r="C12" s="532"/>
      <c r="D12" s="533"/>
      <c r="E12" s="561"/>
      <c r="F12" s="561"/>
      <c r="G12" s="561"/>
      <c r="H12" s="72" t="s">
        <v>242</v>
      </c>
      <c r="I12" s="536" t="s">
        <v>275</v>
      </c>
      <c r="J12" s="536"/>
      <c r="K12" s="536"/>
      <c r="L12" s="536"/>
      <c r="N12" s="562" t="s">
        <v>261</v>
      </c>
      <c r="O12" s="563"/>
      <c r="P12" s="563"/>
      <c r="Q12" s="563"/>
      <c r="R12" s="563"/>
      <c r="S12" s="564"/>
      <c r="T12" s="552" t="str">
        <f>IF(E12="","-",基本情報シート!$C$26)</f>
        <v>-</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0</v>
      </c>
      <c r="AT12" s="525"/>
      <c r="AU12" s="525"/>
      <c r="AV12" s="526"/>
      <c r="AW12" s="524">
        <f>AW8+AW10</f>
        <v>0</v>
      </c>
      <c r="AX12" s="525"/>
      <c r="AY12" s="525"/>
      <c r="AZ12" s="526"/>
      <c r="BA12" s="524">
        <f>BA8+BA10</f>
        <v>0</v>
      </c>
      <c r="BB12" s="525"/>
      <c r="BC12" s="525"/>
      <c r="BD12" s="526"/>
      <c r="BE12" s="524">
        <f>BE8+BE10</f>
        <v>0</v>
      </c>
      <c r="BF12" s="525"/>
      <c r="BG12" s="526"/>
      <c r="BH12" s="180"/>
      <c r="BI12" s="516" t="s">
        <v>292</v>
      </c>
      <c r="BJ12" s="516"/>
      <c r="BK12" s="516"/>
      <c r="BL12" s="516"/>
      <c r="BM12" s="516"/>
      <c r="BN12" s="516"/>
      <c r="BO12" s="516"/>
      <c r="BP12" s="516"/>
      <c r="BQ12" s="516"/>
      <c r="BR12" s="516"/>
      <c r="BS12" s="516"/>
      <c r="BT12" s="516"/>
      <c r="BU12" s="559" t="str">
        <f>IF(E12="","-",IF(BD29&gt;BA32,BA32,BD29))</f>
        <v>-</v>
      </c>
      <c r="BV12" s="559"/>
      <c r="BW12" s="559"/>
      <c r="BY12" s="174"/>
      <c r="BZ12" s="174"/>
    </row>
    <row r="13" spans="1:80" ht="21" customHeight="1">
      <c r="B13" s="156" t="s">
        <v>293</v>
      </c>
      <c r="D13" s="205"/>
      <c r="S13" s="205"/>
      <c r="T13" s="486" t="str">
        <f>IF(E11="","",IF(AND(E11="○",基本情報シート!$C$27=""),"「基本情報シート」の「専門研修受講者予定者」欄を入力してください",IF(E12="","",IF(AND(E12="○",基本情報シート!$C$26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IF(基本情報シート!$C$21="介護サービス包括型","○","")</f>
        <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t="str">
        <f>IF((OR(C17="○",C18="○")),ROUNDDOWN(((BE8+BE10*0.9))/6,1)*BA32,"-")</f>
        <v>-</v>
      </c>
      <c r="AI17" s="602"/>
      <c r="AJ17" s="602"/>
      <c r="AK17" s="602"/>
      <c r="AL17" s="603"/>
      <c r="AM17" s="604" t="str">
        <f>IF(C19="○","-",IF(OR(C17="○",C18="○"),ROUNDDOWN((BE8+BE10*0.9)/6*40,1)+ROUNDDOWN((AO8+AO10*0.9)/9*40,1)+ROUNDDOWN((AS8-AS9+AS10*0.9)/6*40,1)+ROUNDDOWN(AS9/12*40,1)+ROUNDDOWN((AW8-AW9+AW10*0.9)/4*40,1)+ROUNDDOWN(AW9/8*40,1)+ROUNDDOWN((BA8-BA9+BA10*0.9)/2.5*40,1)+ROUNDDOWN(BA9/5*40,1)+ROUNDDOWN((BE8+BE10*0.9)/12*40,1),""))</f>
        <v/>
      </c>
      <c r="AN17" s="605"/>
      <c r="AO17" s="605"/>
      <c r="AP17" s="605"/>
      <c r="AQ17" s="606"/>
      <c r="AR17" s="604" t="str">
        <f>IF(C19="○","-",IF(OR(C17="○",C18="○"),ROUNDDOWN(AM17+0.4*BA32,1),""))</f>
        <v/>
      </c>
      <c r="AS17" s="605"/>
      <c r="AT17" s="605"/>
      <c r="AU17" s="605"/>
      <c r="AV17" s="606"/>
      <c r="AW17" s="618" t="str">
        <f>IF(E11="","-",IF(C19="○","-",IF(OR(C17="○",C18="○"),ROUNDDOWN(AM17+1*BA32,1),"")))</f>
        <v>-</v>
      </c>
      <c r="AX17" s="619"/>
      <c r="AY17" s="619"/>
      <c r="AZ17" s="619"/>
      <c r="BA17" s="620"/>
      <c r="BB17" s="623">
        <f>IF(C19="○","-",BD25)</f>
        <v>0</v>
      </c>
      <c r="BC17" s="624"/>
      <c r="BD17" s="624"/>
      <c r="BE17" s="624"/>
      <c r="BF17" s="624"/>
      <c r="BG17" s="625">
        <f>IF(C19="○","-",BD27)</f>
        <v>0</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
      </c>
      <c r="BV17" s="493"/>
      <c r="BW17" s="493"/>
    </row>
    <row r="18" spans="2:78" ht="21" customHeight="1">
      <c r="B18" s="193"/>
      <c r="C18" s="552" t="str">
        <f>IF(基本情報シート!$C$21="外部サービス利用型","○","")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t="str">
        <f>IF(C18="○","不要",IF(C17="○",ROUNDDOWN((AO8+AO10*0.9)/9*BA32,1)+ROUNDDOWN((AS8-AS9+AS10*0.9)/6*BA32,1)+ROUNDDOWN(AS9/12*BA32,1)+ROUNDDOWN((AW8-AW9+AW10*0.9)/4*BA32,1)+ROUNDDOWN(AW9/8*BA32,1)+ROUNDDOWN((BA8-BA$9+BA10*0.9)/2.5*BA32,1)+ROUNDDOWN(BA9/5*BA32,1),"-"))</f>
        <v>-</v>
      </c>
      <c r="AI18" s="613"/>
      <c r="AJ18" s="613"/>
      <c r="AK18" s="613"/>
      <c r="AL18" s="614"/>
      <c r="AM18" s="607"/>
      <c r="AN18" s="608"/>
      <c r="AO18" s="608"/>
      <c r="AP18" s="608"/>
      <c r="AQ18" s="609"/>
      <c r="AR18" s="607"/>
      <c r="AS18" s="608"/>
      <c r="AT18" s="608"/>
      <c r="AU18" s="608"/>
      <c r="AV18" s="609"/>
      <c r="AW18" s="621"/>
      <c r="AX18" s="608"/>
      <c r="AY18" s="608"/>
      <c r="AZ18" s="608"/>
      <c r="BA18" s="622"/>
      <c r="BB18" s="615">
        <f>IF(C19="○","-",BD26)</f>
        <v>0</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
      </c>
      <c r="BV18" s="493"/>
      <c r="BW18" s="493"/>
    </row>
    <row r="19" spans="2:78" ht="21" customHeight="1">
      <c r="B19" s="193"/>
      <c r="C19" s="552" t="str">
        <f>IF(基本情報シート!$C$21="日中サービス支援型","○","")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
      </c>
      <c r="BV19" s="493"/>
      <c r="BW19" s="493"/>
    </row>
    <row r="20" spans="2:78" ht="21" customHeight="1" thickBot="1">
      <c r="B20" s="197"/>
      <c r="C20" s="640" t="str">
        <f>IF(AND(C17="",C18="",C19=""),"基本情報シートのサービス類型を入力してください","")</f>
        <v>基本情報シートのサービス類型を入力してください</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WEEKDAY(V23,1)</f>
        <v>4</v>
      </c>
      <c r="W24" s="85">
        <f t="shared" ref="W24:AW24" si="0">WEEKDAY(W23,1)</f>
        <v>5</v>
      </c>
      <c r="X24" s="85">
        <f>WEEKDAY(X23,1)</f>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c r="W25" s="211"/>
      <c r="X25" s="211"/>
      <c r="Y25" s="211"/>
      <c r="Z25" s="211"/>
      <c r="AA25" s="211"/>
      <c r="AB25" s="258"/>
      <c r="AC25" s="219"/>
      <c r="AD25" s="211"/>
      <c r="AE25" s="211"/>
      <c r="AF25" s="211"/>
      <c r="AG25" s="211"/>
      <c r="AH25" s="211"/>
      <c r="AI25" s="210"/>
      <c r="AJ25" s="220"/>
      <c r="AK25" s="211"/>
      <c r="AL25" s="211"/>
      <c r="AM25" s="211"/>
      <c r="AN25" s="211"/>
      <c r="AO25" s="211"/>
      <c r="AP25" s="258"/>
      <c r="AQ25" s="219"/>
      <c r="AR25" s="211"/>
      <c r="AS25" s="211"/>
      <c r="AT25" s="211"/>
      <c r="AU25" s="211"/>
      <c r="AV25" s="211"/>
      <c r="AW25" s="210"/>
      <c r="AX25" s="220"/>
      <c r="AY25" s="211"/>
      <c r="AZ25" s="258"/>
      <c r="BA25" s="673">
        <f>SUM(V25:AZ25)</f>
        <v>0</v>
      </c>
      <c r="BB25" s="674"/>
      <c r="BC25" s="675"/>
      <c r="BD25" s="676">
        <f>BA25*(28/DAY(EOMONTH(AV6,0)))/4</f>
        <v>0</v>
      </c>
      <c r="BE25" s="677"/>
      <c r="BF25" s="678"/>
      <c r="BG25" s="679" t="e">
        <f>ROUNDDOWN(SUM(BD25:BF25)/BA32,1)</f>
        <v>#DIV/0!</v>
      </c>
      <c r="BH25" s="680"/>
      <c r="BI25" s="681"/>
      <c r="BJ25" s="682">
        <f>ROUNDDOWN(SUM(BD25:BF25)/40,1)</f>
        <v>0</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c r="W26" s="260"/>
      <c r="X26" s="260"/>
      <c r="Y26" s="260"/>
      <c r="Z26" s="260"/>
      <c r="AA26" s="260"/>
      <c r="AB26" s="261"/>
      <c r="AC26" s="259"/>
      <c r="AD26" s="260"/>
      <c r="AE26" s="260"/>
      <c r="AF26" s="260"/>
      <c r="AG26" s="260"/>
      <c r="AH26" s="260"/>
      <c r="AI26" s="262"/>
      <c r="AJ26" s="263"/>
      <c r="AK26" s="260"/>
      <c r="AL26" s="260"/>
      <c r="AM26" s="260"/>
      <c r="AN26" s="260"/>
      <c r="AO26" s="260"/>
      <c r="AP26" s="261"/>
      <c r="AQ26" s="259"/>
      <c r="AR26" s="260"/>
      <c r="AS26" s="260"/>
      <c r="AT26" s="260"/>
      <c r="AU26" s="260"/>
      <c r="AV26" s="260"/>
      <c r="AW26" s="262"/>
      <c r="AX26" s="263"/>
      <c r="AY26" s="260"/>
      <c r="AZ26" s="261"/>
      <c r="BA26" s="694">
        <f t="shared" ref="BA26" si="1">SUM(V26:AZ26)</f>
        <v>0</v>
      </c>
      <c r="BB26" s="695"/>
      <c r="BC26" s="696"/>
      <c r="BD26" s="697">
        <f>BA26*(28/DAY(EOMONTH(AV6,0)))/4</f>
        <v>0</v>
      </c>
      <c r="BE26" s="698"/>
      <c r="BF26" s="699"/>
      <c r="BG26" s="700" t="e">
        <f>ROUNDDOWN(SUM(BD26:BF26)/BA32,1)</f>
        <v>#DIV/0!</v>
      </c>
      <c r="BH26" s="701"/>
      <c r="BI26" s="702"/>
      <c r="BJ26" s="703">
        <f>ROUNDDOWN(SUM(BD26:BF26)/40,1)</f>
        <v>0</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Y27" si="2">SUM(V25:V26)</f>
        <v>0</v>
      </c>
      <c r="W27" s="207">
        <f t="shared" si="2"/>
        <v>0</v>
      </c>
      <c r="X27" s="207">
        <f t="shared" si="2"/>
        <v>0</v>
      </c>
      <c r="Y27" s="207">
        <f t="shared" si="2"/>
        <v>0</v>
      </c>
      <c r="Z27" s="207">
        <f t="shared" si="2"/>
        <v>0</v>
      </c>
      <c r="AA27" s="207">
        <f t="shared" si="2"/>
        <v>0</v>
      </c>
      <c r="AB27" s="264">
        <f t="shared" si="2"/>
        <v>0</v>
      </c>
      <c r="AC27" s="206">
        <f t="shared" si="2"/>
        <v>0</v>
      </c>
      <c r="AD27" s="207">
        <f t="shared" si="2"/>
        <v>0</v>
      </c>
      <c r="AE27" s="207">
        <f t="shared" si="2"/>
        <v>0</v>
      </c>
      <c r="AF27" s="207">
        <f t="shared" si="2"/>
        <v>0</v>
      </c>
      <c r="AG27" s="207">
        <f t="shared" si="2"/>
        <v>0</v>
      </c>
      <c r="AH27" s="207">
        <f t="shared" si="2"/>
        <v>0</v>
      </c>
      <c r="AI27" s="208">
        <f t="shared" si="2"/>
        <v>0</v>
      </c>
      <c r="AJ27" s="207">
        <f t="shared" si="2"/>
        <v>0</v>
      </c>
      <c r="AK27" s="207">
        <f t="shared" si="2"/>
        <v>0</v>
      </c>
      <c r="AL27" s="207">
        <f t="shared" si="2"/>
        <v>0</v>
      </c>
      <c r="AM27" s="207">
        <f t="shared" si="2"/>
        <v>0</v>
      </c>
      <c r="AN27" s="207">
        <f t="shared" si="2"/>
        <v>0</v>
      </c>
      <c r="AO27" s="207">
        <f t="shared" si="2"/>
        <v>0</v>
      </c>
      <c r="AP27" s="264">
        <f t="shared" si="2"/>
        <v>0</v>
      </c>
      <c r="AQ27" s="206">
        <f t="shared" si="2"/>
        <v>0</v>
      </c>
      <c r="AR27" s="207">
        <f t="shared" si="2"/>
        <v>0</v>
      </c>
      <c r="AS27" s="207">
        <f t="shared" si="2"/>
        <v>0</v>
      </c>
      <c r="AT27" s="207">
        <f t="shared" si="2"/>
        <v>0</v>
      </c>
      <c r="AU27" s="207">
        <f t="shared" si="2"/>
        <v>0</v>
      </c>
      <c r="AV27" s="207">
        <f t="shared" si="2"/>
        <v>0</v>
      </c>
      <c r="AW27" s="209">
        <f t="shared" si="2"/>
        <v>0</v>
      </c>
      <c r="AX27" s="207">
        <f t="shared" si="2"/>
        <v>0</v>
      </c>
      <c r="AY27" s="265">
        <f t="shared" si="2"/>
        <v>0</v>
      </c>
      <c r="AZ27" s="264">
        <f>SUM(AZ25:AZ26)</f>
        <v>0</v>
      </c>
      <c r="BA27" s="712">
        <f>SUM(BA25:BC26)</f>
        <v>0</v>
      </c>
      <c r="BB27" s="713"/>
      <c r="BC27" s="713"/>
      <c r="BD27" s="714">
        <f>SUM(BD25:BF26)</f>
        <v>0</v>
      </c>
      <c r="BE27" s="714"/>
      <c r="BF27" s="714"/>
      <c r="BG27" s="715" t="e">
        <f>SUM(BG25:BI26)</f>
        <v>#DIV/0!</v>
      </c>
      <c r="BH27" s="715"/>
      <c r="BI27" s="715"/>
      <c r="BJ27" s="716">
        <f>SUM(BJ25:BL26)</f>
        <v>0</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c r="W28" s="267"/>
      <c r="X28" s="267"/>
      <c r="Y28" s="267"/>
      <c r="Z28" s="267"/>
      <c r="AA28" s="267"/>
      <c r="AB28" s="268"/>
      <c r="AC28" s="269"/>
      <c r="AD28" s="267"/>
      <c r="AE28" s="267"/>
      <c r="AF28" s="267"/>
      <c r="AG28" s="267"/>
      <c r="AH28" s="267"/>
      <c r="AI28" s="270"/>
      <c r="AJ28" s="266"/>
      <c r="AK28" s="267"/>
      <c r="AL28" s="267"/>
      <c r="AM28" s="267"/>
      <c r="AN28" s="267"/>
      <c r="AO28" s="267"/>
      <c r="AP28" s="268"/>
      <c r="AQ28" s="269"/>
      <c r="AR28" s="267"/>
      <c r="AS28" s="267"/>
      <c r="AT28" s="267"/>
      <c r="AU28" s="267"/>
      <c r="AV28" s="267"/>
      <c r="AW28" s="270"/>
      <c r="AX28" s="266"/>
      <c r="AY28" s="267"/>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c r="W29" s="272"/>
      <c r="X29" s="272"/>
      <c r="Y29" s="272"/>
      <c r="Z29" s="272"/>
      <c r="AA29" s="272"/>
      <c r="AB29" s="273"/>
      <c r="AC29" s="274"/>
      <c r="AD29" s="272"/>
      <c r="AE29" s="272"/>
      <c r="AF29" s="272"/>
      <c r="AG29" s="272"/>
      <c r="AH29" s="272"/>
      <c r="AI29" s="275"/>
      <c r="AJ29" s="276"/>
      <c r="AK29" s="272"/>
      <c r="AL29" s="272"/>
      <c r="AM29" s="272"/>
      <c r="AN29" s="272"/>
      <c r="AO29" s="272"/>
      <c r="AP29" s="273"/>
      <c r="AQ29" s="274"/>
      <c r="AR29" s="272"/>
      <c r="AS29" s="272"/>
      <c r="AT29" s="272"/>
      <c r="AU29" s="272"/>
      <c r="AV29" s="272"/>
      <c r="AW29" s="275"/>
      <c r="AX29" s="276"/>
      <c r="AY29" s="272"/>
      <c r="AZ29" s="277"/>
      <c r="BA29" s="694">
        <f>SUM(V29:AZ29)</f>
        <v>0</v>
      </c>
      <c r="BB29" s="695"/>
      <c r="BC29" s="696"/>
      <c r="BD29" s="697">
        <f>BA29*(28/DAY(EOMONTH(AV6,0)))/4</f>
        <v>0</v>
      </c>
      <c r="BE29" s="698"/>
      <c r="BF29" s="699"/>
      <c r="BG29" s="700" t="e">
        <f>ROUNDDOWN(SUM(BD29:BF29)/BA32,1)</f>
        <v>#DIV/0!</v>
      </c>
      <c r="BH29" s="701"/>
      <c r="BI29" s="702"/>
      <c r="BJ29" s="703">
        <f>ROUNDDOWN(SUM(BD29:BF29)/40,1)</f>
        <v>0</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
      </c>
      <c r="W30" s="279" t="str">
        <f>IF(OR(AND((W28&gt;=1),COUNTIF(W37:W46,"☆")&gt;=1,BU17="OK",BU19="OK",AO4="OK"),AND((W28=0),COUNTIF(W37:W46,"△")&gt;=1,BU17="OK",BU19="OK",AO4="OK")),"○","")</f>
        <v/>
      </c>
      <c r="X30" s="279" t="str">
        <f>IF(OR(AND((X28&gt;=1),COUNTIF(X37:X46,"☆")&gt;=1,BU17="OK",BU19="OK",AO4="OK"),AND((X28=0),COUNTIF(X37:X46,"△")&gt;=1,BU17="OK",BU19="OK",AO4="OK")),"○","")</f>
        <v/>
      </c>
      <c r="Y30" s="279" t="str">
        <f>IF(OR(AND((Y28&gt;=1),COUNTIF(Y37:Y46,"☆")&gt;=1,BU17="OK",BU19="OK",AO4="OK"),AND((Y28=0),COUNTIF(Y37:Y46,"△")&gt;=1,BU17="OK",BU19="OK",AO4="OK")),"○","")</f>
        <v/>
      </c>
      <c r="Z30" s="279" t="str">
        <f>IF(OR(AND((Z28&gt;=1),COUNTIF(Z37:Z46,"☆")&gt;=1,BU17="OK",BU19="OK",AO4="OK"),AND((Z28=0),COUNTIF(Z37:Z46,"△")&gt;=1,BU17="OK",BU19="OK",AO4="OK")),"○","")</f>
        <v/>
      </c>
      <c r="AA30" s="279" t="str">
        <f>IF(OR(AND((AA28&gt;=1),COUNTIF(AA37:AA46,"☆")&gt;=1,BU17="OK",BU19="OK",AO4="OK"),AND((AA28=0),COUNTIF(AA37:AA46,"△")&gt;=1,BU17="OK",BU19="OK",AO4="OK")),"○","")</f>
        <v/>
      </c>
      <c r="AB30" s="280" t="str">
        <f>IF(OR(AND((AB28&gt;=1),COUNTIF(AB37:AB46,"☆")&gt;=1,BU17="OK",BU19="OK",AO4="OK"),AND((AB28=0),COUNTIF(AB37:AB46,"△")&gt;=1,BU17="OK",BU19="OK",AO4="OK")),"○","")</f>
        <v/>
      </c>
      <c r="AC30" s="281" t="str">
        <f>IF(OR(AND((AC28&gt;=1),COUNTIF(AC37:AC46,"☆")&gt;=1,BU17="OK",BU19="OK",AO4="OK"),AND((AC28=0),COUNTIF(AC37:AC46,"△")&gt;=1,BU17="OK",BU19="OK",AO4="OK")),"○","")</f>
        <v/>
      </c>
      <c r="AD30" s="279" t="str">
        <f>IF(OR(AND((AD28&gt;=1),COUNTIF(AD37:AD46,"☆")&gt;=1,BU17="OK",BU19="OK",AO4="OK"),AND((AD28=0),COUNTIF(AD37:AD46,"△")&gt;=1,BU17="OK",BU19="OK",AO4="OK")),"○","")</f>
        <v/>
      </c>
      <c r="AE30" s="279" t="str">
        <f>IF(OR(AND((AE28&gt;=1),COUNTIF(AE37:AE46,"☆")&gt;=1,BU17="OK",BU19="OK",AO4="OK"),AND((AE28=0),COUNTIF(AE37:AE46,"△")&gt;=1,BU17="OK",BU19="OK",AO4="OK")),"○","")</f>
        <v/>
      </c>
      <c r="AF30" s="279" t="str">
        <f>IF(OR(AND((AF28&gt;=1),COUNTIF(AF37:AF46,"☆")&gt;=1,BU17="OK",BU19="OK",AO4="OK"),AND((AF28=0),COUNTIF(AF37:AF46,"△")&gt;=1,BU17="OK",BU19="OK",AO4="OK")),"○","")</f>
        <v/>
      </c>
      <c r="AG30" s="279" t="str">
        <f>IF(OR(AND((AG28&gt;=1),COUNTIF(AG37:AG46,"☆")&gt;=1,BU17="OK",BU19="OK",AO4="OK"),AND((AG28=0),COUNTIF(AG37:AG46,"△")&gt;=1,BU17="OK",BU19="OK",AO4="OK")),"○","")</f>
        <v/>
      </c>
      <c r="AH30" s="279" t="str">
        <f>IF(OR(AND((AH28&gt;=1),COUNTIF(AH37:AH46,"☆")&gt;=1,BU17="OK",BU19="OK",AO4="OK"),AND((AH28=0),COUNTIF(AH37:AH46,"△")&gt;=1,BU17="OK",BU19="OK",AO4="OK")),"○","")</f>
        <v/>
      </c>
      <c r="AI30" s="282" t="str">
        <f>IF(OR(AND((AI28&gt;=1),COUNTIF(AI37:AI46,"☆")&gt;=1,BU17="OK",BU19="OK",AO4="OK"),AND((AI28=0),COUNTIF(AI37:AI46,"△")&gt;=1,BU17="OK",BU19="OK",AO4="OK")),"○","")</f>
        <v/>
      </c>
      <c r="AJ30" s="278" t="str">
        <f>IF(OR(AND((AJ28&gt;=1),COUNTIF(AJ37:AJ46,"☆")&gt;=1,BU17="OK",BU19="OK",AO4="OK"),AND((AJ28=0),COUNTIF(AJ37:AJ46,"△")&gt;=1,BU17="OK",BU19="OK",AO4="OK")),"○","")</f>
        <v/>
      </c>
      <c r="AK30" s="279" t="str">
        <f>IF(OR(AND((AK28&gt;=1),COUNTIF(AK37:AK46,"☆")&gt;=1,BU17="OK",BU19="OK",AO4="OK"),AND((AK28=0),COUNTIF(AK37:AK46,"△")&gt;=1,BU17="OK",BU19="OK",AO4="OK")),"○","")</f>
        <v/>
      </c>
      <c r="AL30" s="279" t="str">
        <f>IF(OR(AND((AL28&gt;=1),COUNTIF(AL37:AL46,"☆")&gt;=1,BU17="OK",BU19="OK",AO4="OK"),AND((AL28=0),COUNTIF(AL37:AL46,"△")&gt;=1,BU17="OK",BU19="OK",AO4="OK")),"○","")</f>
        <v/>
      </c>
      <c r="AM30" s="279" t="str">
        <f>IF(OR(AND((AM28&gt;=1),COUNTIF(AM37:AM46,"☆")&gt;=1,BU17="OK",BU19="OK",AO4="OK"),AND((AM28=0),COUNTIF(AM37:AM46,"△")&gt;=1,BU17="OK",BU19="OK",AO4="OK")),"○","")</f>
        <v/>
      </c>
      <c r="AN30" s="279" t="str">
        <f>IF(OR(AND((AN28&gt;=1),COUNTIF(AN37:AN46,"☆")&gt;=1,BU17="OK",BU19="OK",AO4="OK"),AND((AN28=0),COUNTIF(AN37:AN46,"△")&gt;=1,BU17="OK",BU19="OK",AO4="OK")),"○","")</f>
        <v/>
      </c>
      <c r="AO30" s="279" t="str">
        <f>IF(OR(AND((AO28&gt;=1),COUNTIF(AO37:AO46,"☆")&gt;=1,BU17="OK",BU19="OK",AO4="OK"),AND((AO28=0),COUNTIF(AO37:AO46,"△")&gt;=1,BU17="OK",BU19="OK",AO4="OK")),"○","")</f>
        <v/>
      </c>
      <c r="AP30" s="280" t="str">
        <f>IF(OR(AND((AP28&gt;=1),COUNTIF(AP37:AP46,"☆")&gt;=1,BU17="OK",BU19="OK",AO4="OK"),AND((AP28=0),COUNTIF(AP37:AP46,"△")&gt;=1,BU17="OK",BU19="OK",AO4="OK")),"○","")</f>
        <v/>
      </c>
      <c r="AQ30" s="281" t="str">
        <f>IF(OR(AND((AQ28&gt;=1),COUNTIF(AQ37:AQ46,"☆")&gt;=1,BU17="OK",BU19="OK",AO4="OK"),AND((AQ28=0),COUNTIF(AQ37:AQ46,"△")&gt;=1,BU17="OK",BU19="OK",AO4="OK")),"○","")</f>
        <v/>
      </c>
      <c r="AR30" s="279" t="str">
        <f>IF(OR(AND((AR28&gt;=1),COUNTIF(AR37:AR46,"☆")&gt;=1,BU17="OK",BU19="OK",AO4="OK"),AND((AR28=0),COUNTIF(AR37:AR46,"△")&gt;=1,BU17="OK",BU19="OK",AO4="OK")),"○","")</f>
        <v/>
      </c>
      <c r="AS30" s="279" t="str">
        <f>IF(OR(AND((AS28&gt;=1),COUNTIF(AS37:AS46,"☆")&gt;=1,BU17="OK",BU19="OK",AO4="OK"),AND((AS28=0),COUNTIF(AS37:AS46,"△")&gt;=1,BU17="OK",BU19="OK",AO4="OK")),"○","")</f>
        <v/>
      </c>
      <c r="AT30" s="279" t="str">
        <f>IF(OR(AND((AT28&gt;=1),COUNTIF(AT37:AT46,"☆")&gt;=1,BU17="OK",BU19="OK",AO4="OK"),AND((AT28=0),COUNTIF(AT37:AT46,"△")&gt;=1,BU17="OK",BU19="OK",AO4="OK")),"○","")</f>
        <v/>
      </c>
      <c r="AU30" s="279" t="str">
        <f>IF(OR(AND((AU28&gt;=1),COUNTIF(AU37:AU46,"☆")&gt;=1,BU17="OK",BU19="OK",AO4="OK"),AND((AU28=0),COUNTIF(AU37:AU46,"△")&gt;=1,BU17="OK",BU19="OK",AO4="OK")),"○","")</f>
        <v/>
      </c>
      <c r="AV30" s="279" t="str">
        <f>IF(OR(AND((AV28&gt;=1),COUNTIF(AV37:AV46,"☆")&gt;=1,BU17="OK",BU19="OK",AO4="OK"),AND((AV28=0),COUNTIF(AV37:AV46,"△")&gt;=1,BU17="OK",BU19="OK",AO4="OK")),"○","")</f>
        <v/>
      </c>
      <c r="AW30" s="282" t="str">
        <f>IF(OR(AND((AW28&gt;=1),COUNTIF(AW37:AW46,"☆")&gt;=1,BU17="OK",BU19="OK",AO4="OK"),AND((AW28=0),COUNTIF(AW37:AW46,"△")&gt;=1,BU17="OK",BU19="OK",AO4="OK")),"○","")</f>
        <v/>
      </c>
      <c r="AX30" s="278" t="str">
        <f>IF(OR(AND((AX28&gt;=1),COUNTIF(AX37:AX46,"☆")&gt;=1,BU17="OK",BU19="OK",AO4="OK"),AND((AX28=0),COUNTIF(AX37:AX46,"△")&gt;=1,BU17="OK",BU19="OK",AO4="OK")),"○","")</f>
        <v/>
      </c>
      <c r="AY30" s="279" t="str">
        <f>IF(OR(AND((AY28&gt;=1),COUNTIF(AY37:AY46,"☆")&gt;=1,BU17="OK",BU19="OK",AO4="OK"),AND((AY28=0),COUNTIF(AY37:AY46,"△")&gt;=1,BU17="OK",BU19="OK",AO4="OK")),"○","")</f>
        <v/>
      </c>
      <c r="AZ30" s="280" t="str">
        <f>IF(OR(AND((AZ28&gt;=1),COUNTIF(AZ37:AZ46,"☆")&gt;=1,BU17="OK",BU19="OK",AO4="OK"),AND((AZ28=0),COUNTIF(AZ37:AZ46,"△")&gt;=1,BU17="OK",BU19="OK",AO4="OK")),"○","")</f>
        <v/>
      </c>
      <c r="BA30" s="685" t="s">
        <v>30</v>
      </c>
      <c r="BB30" s="686"/>
      <c r="BC30" s="729"/>
      <c r="BD30" s="730">
        <f>IF(AND(BU17="OK",BU18="OK",BU19="OK",AO4="OK"),COUNTIF(V30:AZ30,"○"),0)</f>
        <v>0</v>
      </c>
      <c r="BE30" s="730"/>
      <c r="BF30" s="730"/>
      <c r="BG30" s="730"/>
      <c r="BH30" s="730"/>
      <c r="BI30" s="730"/>
      <c r="BJ30" s="730"/>
      <c r="BK30" s="730"/>
      <c r="BL30" s="731"/>
      <c r="BM30" s="732">
        <f>BD30*12</f>
        <v>0</v>
      </c>
      <c r="BN30" s="733"/>
      <c r="BO30" s="733"/>
      <c r="BP30" s="734"/>
      <c r="BQ30" s="827"/>
      <c r="BR30" s="828"/>
      <c r="BS30" s="828"/>
      <c r="BT30" s="828"/>
      <c r="BU30" s="828"/>
      <c r="BV30" s="829"/>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
      </c>
      <c r="W31" s="284" t="str">
        <f>IF(AND((W28&gt;1),COUNTIF(W37:W46,"☆")&gt;=1,BU17="OK",BU18="OK",BU20="OK",AO4="OK"),"○","")</f>
        <v/>
      </c>
      <c r="X31" s="284" t="str">
        <f>IF(AND((X28&gt;1),COUNTIF(X37:X46,"☆")&gt;=1,BU17="OK",BU18="OK",BU20="OK",AO4="OK"),"○","")</f>
        <v/>
      </c>
      <c r="Y31" s="284" t="str">
        <f>IF(AND((Y28&gt;1),COUNTIF(Y37:Y46,"☆")&gt;=1,BU17="OK",BU18="OK",BU20="OK",AO4="OK"),"○","")</f>
        <v/>
      </c>
      <c r="Z31" s="284" t="str">
        <f>IF(AND((Z28&gt;1),COUNTIF(Z37:Z46,"☆")&gt;=1,BU17="OK",BU18="OK",BU20="OK",AO4="OK"),"○","")</f>
        <v/>
      </c>
      <c r="AA31" s="284" t="str">
        <f>IF(AND((AA28&gt;1),COUNTIF(AA37:AA46,"☆")&gt;=1,BU17="OK",BU18="OK",BU20="OK",AO4="OK"),"○","")</f>
        <v/>
      </c>
      <c r="AB31" s="285" t="str">
        <f>IF(AND((AB28&gt;1),COUNTIF(AB37:AB46,"☆")&gt;=1,BU17="OK",BU18="OK",BU20="OK",AO4="OK"),"○","")</f>
        <v/>
      </c>
      <c r="AC31" s="286" t="str">
        <f>IF(AND((AC28&gt;1),COUNTIF(AC37:AC46,"☆")&gt;=1,BU17="OK",BU18="OK",BU20="OK",AO4="OK"),"○","")</f>
        <v/>
      </c>
      <c r="AD31" s="284" t="str">
        <f>IF(AND((AD28&gt;1),COUNTIF(AD37:AD46,"☆")&gt;=1,BU17="OK",BU18="OK",BU20="OK",AO4="OK"),"○","")</f>
        <v/>
      </c>
      <c r="AE31" s="284" t="str">
        <f>IF(AND((AE28&gt;1),COUNTIF(AE37:AE46,"☆")&gt;=1,BU17="OK",BU18="OK",BU20="OK",AO4="OK"),"○","")</f>
        <v/>
      </c>
      <c r="AF31" s="284" t="str">
        <f>IF(AND((AF28&gt;1),COUNTIF(AF37:AF46,"☆")&gt;=1,BU17="OK",BU18="OK",BU20="OK",AO4="OK"),"○","")</f>
        <v/>
      </c>
      <c r="AG31" s="284" t="str">
        <f>IF(AND((AG28&gt;1),COUNTIF(AG37:AG46,"☆")&gt;=1,BU17="OK",BU18="OK",BU20="OK",AO4="OK"),"○","")</f>
        <v/>
      </c>
      <c r="AH31" s="284" t="str">
        <f>IF(AND((AH28&gt;1),COUNTIF(AH37:AH46,"☆")&gt;=1,BU17="OK",BU18="OK",BU20="OK",AO4="OK"),"○","")</f>
        <v/>
      </c>
      <c r="AI31" s="287" t="str">
        <f>IF(AND((AI28&gt;1),COUNTIF(AI37:AI46,"☆")&gt;=1,BU17="OK",BU18="OK",BU20="OK",AO4="OK"),"○","")</f>
        <v/>
      </c>
      <c r="AJ31" s="283" t="str">
        <f>IF(AND((AJ28&gt;1),COUNTIF(AJ37:AJ46,"☆")&gt;=1,BU17="OK",BU18="OK",BU20="OK",AO4="OK"),"○","")</f>
        <v/>
      </c>
      <c r="AK31" s="284" t="str">
        <f>IF(AND((AK28&gt;1),COUNTIF(AK37:AK46,"☆")&gt;=1,BU17="OK",BU18="OK",BU20="OK",AO4="OK"),"○","")</f>
        <v/>
      </c>
      <c r="AL31" s="284" t="str">
        <f>IF(AND((AL28&gt;1),COUNTIF(AL37:AL46,"☆")&gt;=1,BU17="OK",BU18="OK",BU20="OK",AO4="OK"),"○","")</f>
        <v/>
      </c>
      <c r="AM31" s="284" t="str">
        <f>IF(AND((AM28&gt;1),COUNTIF(AM37:AM46,"☆")&gt;=1,BU17="OK",BU18="OK",BU20="OK",AO4="OK"),"○","")</f>
        <v/>
      </c>
      <c r="AN31" s="284" t="str">
        <f>IF(AND((AN28&gt;1),COUNTIF(AN37:AN46,"☆")&gt;=1,BU17="OK",BU18="OK",BU20="OK",AO4="OK"),"○","")</f>
        <v/>
      </c>
      <c r="AO31" s="284" t="str">
        <f>IF(AND((AO28&gt;1),COUNTIF(AO37:AO46,"☆")&gt;=1,BU17="OK",BU18="OK",BU20="OK",AO4="OK"),"○","")</f>
        <v/>
      </c>
      <c r="AP31" s="285" t="str">
        <f>IF(AND((AP28&gt;1),COUNTIF(AP37:AP46,"☆")&gt;=1,BU17="OK",BU18="OK",BU20="OK",AO4="OK"),"○","")</f>
        <v/>
      </c>
      <c r="AQ31" s="286" t="str">
        <f>IF(AND((AQ28&gt;1),COUNTIF(AQ37:AQ46,"☆")&gt;=1,BU17="OK",BU18="OK",BU20="OK",AO4="OK"),"○","")</f>
        <v/>
      </c>
      <c r="AR31" s="284" t="str">
        <f>IF(AND((AR28&gt;1),COUNTIF(AR37:AR46,"☆")&gt;=1,BU17="OK",BU18="OK",BU20="OK",AO4="OK"),"○","")</f>
        <v/>
      </c>
      <c r="AS31" s="284" t="str">
        <f>IF(AND((AS28&gt;1),COUNTIF(AS37:AS46,"☆")&gt;=1,BU17="OK",BU18="OK",BU20="OK",AO4="OK"),"○","")</f>
        <v/>
      </c>
      <c r="AT31" s="284" t="str">
        <f>IF(AND((AT28&gt;1),COUNTIF(AT37:AT46,"☆")&gt;=1,BU17="OK",BU18="OK",BU20="OK",AO4="OK"),"○","")</f>
        <v/>
      </c>
      <c r="AU31" s="284" t="str">
        <f>IF(AND((AU28&gt;1),COUNTIF(AU37:AU46,"☆")&gt;=1,BU17="OK",BU18="OK",BU20="OK",AO4="OK"),"○","")</f>
        <v/>
      </c>
      <c r="AV31" s="284" t="str">
        <f>IF(AND((AV28&gt;1),COUNTIF(AV37:AV46,"☆")&gt;=1,BU17="OK",BU18="OK",BU20="OK",AO4="OK"),"○","")</f>
        <v/>
      </c>
      <c r="AW31" s="287" t="str">
        <f>IF(AND((AW28&gt;1),COUNTIF(AW37:AW46,"☆")&gt;=1,BU17="OK",BU18="OK",BU20="OK",AO4="OK"),"○","")</f>
        <v/>
      </c>
      <c r="AX31" s="283" t="str">
        <f>IF(AND((AX28&gt;1),COUNTIF(AX37:AX46,"☆")&gt;=1,BU17="OK",BU18="OK",BU20="OK",AO4="OK"),"○","")</f>
        <v/>
      </c>
      <c r="AY31" s="284" t="str">
        <f>IF(AND((AY28&gt;1),COUNTIF(AY37:AY46,"☆")&gt;=1,BU17="OK",BU18="OK",BU20="OK",AO4="OK"),"○","")</f>
        <v/>
      </c>
      <c r="AZ31" s="285" t="str">
        <f>IF(AND((AZ28&gt;1),COUNTIF(AZ37:AZ46,"☆")&gt;=1,BU17="OK",BU18="OK",BU20="OK",AO4="OK"),"○","")</f>
        <v/>
      </c>
      <c r="BA31" s="691" t="s">
        <v>30</v>
      </c>
      <c r="BB31" s="692"/>
      <c r="BC31" s="748"/>
      <c r="BD31" s="749">
        <f>IF(AND(BU17="OK",BU18="OK",BU20="OK",AO4="OK"),COUNTIF(V31:AZ31,"○"),0)</f>
        <v>0</v>
      </c>
      <c r="BE31" s="749"/>
      <c r="BF31" s="749"/>
      <c r="BG31" s="749"/>
      <c r="BH31" s="749"/>
      <c r="BI31" s="749"/>
      <c r="BJ31" s="749"/>
      <c r="BK31" s="749"/>
      <c r="BL31" s="750"/>
      <c r="BM31" s="769">
        <f>BD31*12</f>
        <v>0</v>
      </c>
      <c r="BN31" s="749"/>
      <c r="BO31" s="749"/>
      <c r="BP31" s="750"/>
      <c r="BQ31" s="830"/>
      <c r="BR31" s="831"/>
      <c r="BS31" s="831"/>
      <c r="BT31" s="831"/>
      <c r="BU31" s="831"/>
      <c r="BV31" s="832"/>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基本情報シート!$C$25</f>
        <v>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3">WEEKDAY(W35,1)</f>
        <v>5</v>
      </c>
      <c r="X36" s="289">
        <f t="shared" si="3"/>
        <v>6</v>
      </c>
      <c r="Y36" s="289">
        <f t="shared" si="3"/>
        <v>7</v>
      </c>
      <c r="Z36" s="289">
        <f t="shared" si="3"/>
        <v>1</v>
      </c>
      <c r="AA36" s="289">
        <f t="shared" si="3"/>
        <v>2</v>
      </c>
      <c r="AB36" s="289">
        <f t="shared" si="3"/>
        <v>3</v>
      </c>
      <c r="AC36" s="289">
        <f t="shared" si="3"/>
        <v>4</v>
      </c>
      <c r="AD36" s="289">
        <f t="shared" si="3"/>
        <v>5</v>
      </c>
      <c r="AE36" s="289">
        <f t="shared" si="3"/>
        <v>6</v>
      </c>
      <c r="AF36" s="289">
        <f t="shared" si="3"/>
        <v>7</v>
      </c>
      <c r="AG36" s="289">
        <f t="shared" si="3"/>
        <v>1</v>
      </c>
      <c r="AH36" s="289">
        <f t="shared" si="3"/>
        <v>2</v>
      </c>
      <c r="AI36" s="289">
        <f t="shared" si="3"/>
        <v>3</v>
      </c>
      <c r="AJ36" s="289">
        <f t="shared" si="3"/>
        <v>4</v>
      </c>
      <c r="AK36" s="289">
        <f t="shared" si="3"/>
        <v>5</v>
      </c>
      <c r="AL36" s="289">
        <f t="shared" si="3"/>
        <v>6</v>
      </c>
      <c r="AM36" s="289">
        <f t="shared" si="3"/>
        <v>7</v>
      </c>
      <c r="AN36" s="289">
        <f t="shared" si="3"/>
        <v>1</v>
      </c>
      <c r="AO36" s="289">
        <f t="shared" si="3"/>
        <v>2</v>
      </c>
      <c r="AP36" s="289">
        <f t="shared" si="3"/>
        <v>3</v>
      </c>
      <c r="AQ36" s="289">
        <f t="shared" si="3"/>
        <v>4</v>
      </c>
      <c r="AR36" s="289">
        <f t="shared" si="3"/>
        <v>5</v>
      </c>
      <c r="AS36" s="289">
        <f t="shared" si="3"/>
        <v>6</v>
      </c>
      <c r="AT36" s="289">
        <f t="shared" si="3"/>
        <v>7</v>
      </c>
      <c r="AU36" s="289">
        <f t="shared" si="3"/>
        <v>1</v>
      </c>
      <c r="AV36" s="289">
        <f t="shared" si="3"/>
        <v>2</v>
      </c>
      <c r="AW36" s="289">
        <f t="shared" si="3"/>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c r="E37" s="770"/>
      <c r="F37" s="770"/>
      <c r="G37" s="770"/>
      <c r="H37" s="770"/>
      <c r="I37" s="771"/>
      <c r="J37" s="772"/>
      <c r="K37" s="770"/>
      <c r="L37" s="770"/>
      <c r="M37" s="773"/>
      <c r="N37" s="773"/>
      <c r="O37" s="773"/>
      <c r="P37" s="773"/>
      <c r="Q37" s="773"/>
      <c r="R37" s="773"/>
      <c r="S37" s="773"/>
      <c r="T37" s="773"/>
      <c r="U37" s="774"/>
      <c r="V37" s="291"/>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775">
        <f t="shared" ref="BA37:BA46" si="4">COUNTA(V37:AZ37)</f>
        <v>0</v>
      </c>
      <c r="BB37" s="776"/>
      <c r="BC37" s="823"/>
      <c r="BD37" s="824"/>
      <c r="BE37" s="824"/>
      <c r="BF37" s="824"/>
      <c r="BG37" s="824"/>
      <c r="BH37" s="824"/>
      <c r="BI37" s="824"/>
      <c r="BJ37" s="824"/>
      <c r="BK37" s="779"/>
      <c r="BL37" s="780"/>
      <c r="BM37" s="780"/>
      <c r="BN37" s="780"/>
      <c r="BO37" s="781"/>
      <c r="BP37" s="23"/>
      <c r="BQ37" s="147"/>
    </row>
    <row r="38" spans="1:76" s="1" customFormat="1" ht="16.2">
      <c r="C38" s="293">
        <v>2</v>
      </c>
      <c r="D38" s="782"/>
      <c r="E38" s="782"/>
      <c r="F38" s="782"/>
      <c r="G38" s="782"/>
      <c r="H38" s="782"/>
      <c r="I38" s="783"/>
      <c r="J38" s="784"/>
      <c r="K38" s="782"/>
      <c r="L38" s="782"/>
      <c r="M38" s="785"/>
      <c r="N38" s="785"/>
      <c r="O38" s="785"/>
      <c r="P38" s="785"/>
      <c r="Q38" s="785"/>
      <c r="R38" s="785"/>
      <c r="S38" s="785"/>
      <c r="T38" s="785"/>
      <c r="U38" s="786"/>
      <c r="V38" s="294"/>
      <c r="W38" s="295"/>
      <c r="X38" s="295"/>
      <c r="Y38" s="295"/>
      <c r="Z38" s="295"/>
      <c r="AA38" s="295"/>
      <c r="AB38" s="295"/>
      <c r="AC38" s="295"/>
      <c r="AD38" s="295"/>
      <c r="AE38" s="295"/>
      <c r="AF38" s="295"/>
      <c r="AG38" s="295"/>
      <c r="AH38" s="295"/>
      <c r="AI38" s="295"/>
      <c r="AJ38" s="295"/>
      <c r="AK38" s="295"/>
      <c r="AL38" s="295"/>
      <c r="AM38" s="295"/>
      <c r="AN38" s="295"/>
      <c r="AO38" s="295"/>
      <c r="AP38" s="295"/>
      <c r="AQ38" s="295"/>
      <c r="AR38" s="295"/>
      <c r="AS38" s="295"/>
      <c r="AT38" s="295"/>
      <c r="AU38" s="295"/>
      <c r="AV38" s="295"/>
      <c r="AW38" s="295"/>
      <c r="AX38" s="295"/>
      <c r="AY38" s="295"/>
      <c r="AZ38" s="295"/>
      <c r="BA38" s="787">
        <f t="shared" si="4"/>
        <v>0</v>
      </c>
      <c r="BB38" s="788"/>
      <c r="BC38" s="818"/>
      <c r="BD38" s="819"/>
      <c r="BE38" s="819"/>
      <c r="BF38" s="819"/>
      <c r="BG38" s="819"/>
      <c r="BH38" s="819"/>
      <c r="BI38" s="819"/>
      <c r="BJ38" s="819"/>
      <c r="BK38" s="791"/>
      <c r="BL38" s="792"/>
      <c r="BM38" s="792"/>
      <c r="BN38" s="792"/>
      <c r="BO38" s="793"/>
      <c r="BP38" s="23"/>
      <c r="BQ38" s="147"/>
    </row>
    <row r="39" spans="1:76" s="1" customFormat="1" ht="16.2">
      <c r="C39" s="293">
        <v>3</v>
      </c>
      <c r="D39" s="782"/>
      <c r="E39" s="782"/>
      <c r="F39" s="782"/>
      <c r="G39" s="782"/>
      <c r="H39" s="782"/>
      <c r="I39" s="783"/>
      <c r="J39" s="784"/>
      <c r="K39" s="782"/>
      <c r="L39" s="782"/>
      <c r="M39" s="785"/>
      <c r="N39" s="785"/>
      <c r="O39" s="785"/>
      <c r="P39" s="785"/>
      <c r="Q39" s="785"/>
      <c r="R39" s="785"/>
      <c r="S39" s="785"/>
      <c r="T39" s="785"/>
      <c r="U39" s="786"/>
      <c r="V39" s="294"/>
      <c r="W39" s="295"/>
      <c r="X39" s="295"/>
      <c r="Y39" s="295"/>
      <c r="Z39" s="295"/>
      <c r="AA39" s="295"/>
      <c r="AB39" s="295"/>
      <c r="AC39" s="295"/>
      <c r="AD39" s="295"/>
      <c r="AE39" s="295"/>
      <c r="AF39" s="295"/>
      <c r="AG39" s="295"/>
      <c r="AH39" s="295"/>
      <c r="AI39" s="295"/>
      <c r="AJ39" s="295"/>
      <c r="AK39" s="295"/>
      <c r="AL39" s="295"/>
      <c r="AM39" s="295"/>
      <c r="AN39" s="295"/>
      <c r="AO39" s="295"/>
      <c r="AP39" s="295"/>
      <c r="AQ39" s="295"/>
      <c r="AR39" s="295"/>
      <c r="AS39" s="295"/>
      <c r="AT39" s="295"/>
      <c r="AU39" s="295"/>
      <c r="AV39" s="295"/>
      <c r="AW39" s="295"/>
      <c r="AX39" s="295"/>
      <c r="AY39" s="295"/>
      <c r="AZ39" s="295"/>
      <c r="BA39" s="787">
        <f t="shared" si="4"/>
        <v>0</v>
      </c>
      <c r="BB39" s="788"/>
      <c r="BC39" s="818"/>
      <c r="BD39" s="819"/>
      <c r="BE39" s="819"/>
      <c r="BF39" s="819"/>
      <c r="BG39" s="819"/>
      <c r="BH39" s="819"/>
      <c r="BI39" s="819"/>
      <c r="BJ39" s="819"/>
      <c r="BK39" s="791"/>
      <c r="BL39" s="792"/>
      <c r="BM39" s="792"/>
      <c r="BN39" s="792"/>
      <c r="BO39" s="793"/>
      <c r="BP39" s="23"/>
      <c r="BQ39" s="147"/>
    </row>
    <row r="40" spans="1:76" s="1" customFormat="1" ht="16.2">
      <c r="C40" s="293">
        <v>4</v>
      </c>
      <c r="D40" s="782"/>
      <c r="E40" s="782"/>
      <c r="F40" s="782"/>
      <c r="G40" s="782"/>
      <c r="H40" s="782"/>
      <c r="I40" s="783"/>
      <c r="J40" s="784"/>
      <c r="K40" s="782"/>
      <c r="L40" s="782"/>
      <c r="M40" s="785"/>
      <c r="N40" s="785"/>
      <c r="O40" s="785"/>
      <c r="P40" s="785"/>
      <c r="Q40" s="785"/>
      <c r="R40" s="785"/>
      <c r="S40" s="785"/>
      <c r="T40" s="785"/>
      <c r="U40" s="786"/>
      <c r="V40" s="294"/>
      <c r="W40" s="295"/>
      <c r="X40" s="295"/>
      <c r="Y40" s="295"/>
      <c r="Z40" s="295"/>
      <c r="AA40" s="295"/>
      <c r="AB40" s="295"/>
      <c r="AC40" s="295"/>
      <c r="AD40" s="295"/>
      <c r="AE40" s="295"/>
      <c r="AF40" s="295"/>
      <c r="AG40" s="295"/>
      <c r="AH40" s="295"/>
      <c r="AI40" s="295"/>
      <c r="AJ40" s="295"/>
      <c r="AK40" s="295"/>
      <c r="AL40" s="295"/>
      <c r="AM40" s="295"/>
      <c r="AN40" s="295"/>
      <c r="AO40" s="295"/>
      <c r="AP40" s="295"/>
      <c r="AQ40" s="295"/>
      <c r="AR40" s="295"/>
      <c r="AS40" s="295"/>
      <c r="AT40" s="295"/>
      <c r="AU40" s="295"/>
      <c r="AV40" s="295"/>
      <c r="AW40" s="295"/>
      <c r="AX40" s="295"/>
      <c r="AY40" s="295"/>
      <c r="AZ40" s="295"/>
      <c r="BA40" s="787">
        <f t="shared" si="4"/>
        <v>0</v>
      </c>
      <c r="BB40" s="788"/>
      <c r="BC40" s="818"/>
      <c r="BD40" s="819"/>
      <c r="BE40" s="819"/>
      <c r="BF40" s="819"/>
      <c r="BG40" s="819"/>
      <c r="BH40" s="819"/>
      <c r="BI40" s="819"/>
      <c r="BJ40" s="819"/>
      <c r="BK40" s="791"/>
      <c r="BL40" s="792"/>
      <c r="BM40" s="792"/>
      <c r="BN40" s="792"/>
      <c r="BO40" s="793"/>
      <c r="BP40" s="23"/>
      <c r="BQ40" s="147"/>
    </row>
    <row r="41" spans="1:76" s="1" customFormat="1" ht="16.2">
      <c r="C41" s="293">
        <v>5</v>
      </c>
      <c r="D41" s="782"/>
      <c r="E41" s="782"/>
      <c r="F41" s="782"/>
      <c r="G41" s="782"/>
      <c r="H41" s="782"/>
      <c r="I41" s="783"/>
      <c r="J41" s="784"/>
      <c r="K41" s="782"/>
      <c r="L41" s="782"/>
      <c r="M41" s="785"/>
      <c r="N41" s="785"/>
      <c r="O41" s="785"/>
      <c r="P41" s="785"/>
      <c r="Q41" s="785"/>
      <c r="R41" s="785"/>
      <c r="S41" s="785"/>
      <c r="T41" s="785"/>
      <c r="U41" s="786"/>
      <c r="V41" s="294"/>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5"/>
      <c r="AS41" s="295"/>
      <c r="AT41" s="295"/>
      <c r="AU41" s="295"/>
      <c r="AV41" s="295"/>
      <c r="AW41" s="295"/>
      <c r="AX41" s="295"/>
      <c r="AY41" s="295"/>
      <c r="AZ41" s="295"/>
      <c r="BA41" s="787">
        <f t="shared" si="4"/>
        <v>0</v>
      </c>
      <c r="BB41" s="788"/>
      <c r="BC41" s="818"/>
      <c r="BD41" s="819"/>
      <c r="BE41" s="819"/>
      <c r="BF41" s="819"/>
      <c r="BG41" s="819"/>
      <c r="BH41" s="819"/>
      <c r="BI41" s="819"/>
      <c r="BJ41" s="819"/>
      <c r="BK41" s="791"/>
      <c r="BL41" s="792"/>
      <c r="BM41" s="792"/>
      <c r="BN41" s="792"/>
      <c r="BO41" s="793"/>
      <c r="BP41" s="23"/>
      <c r="BQ41" s="147"/>
    </row>
    <row r="42" spans="1:76" s="1" customFormat="1" ht="16.2">
      <c r="C42" s="293">
        <v>6</v>
      </c>
      <c r="D42" s="782"/>
      <c r="E42" s="782"/>
      <c r="F42" s="782"/>
      <c r="G42" s="782"/>
      <c r="H42" s="782"/>
      <c r="I42" s="783"/>
      <c r="J42" s="784"/>
      <c r="K42" s="782"/>
      <c r="L42" s="782"/>
      <c r="M42" s="785"/>
      <c r="N42" s="785"/>
      <c r="O42" s="785"/>
      <c r="P42" s="785"/>
      <c r="Q42" s="785"/>
      <c r="R42" s="785"/>
      <c r="S42" s="785"/>
      <c r="T42" s="785"/>
      <c r="U42" s="786"/>
      <c r="V42" s="294"/>
      <c r="W42" s="295"/>
      <c r="X42" s="295"/>
      <c r="Y42" s="295"/>
      <c r="Z42" s="295"/>
      <c r="AA42" s="295"/>
      <c r="AB42" s="295"/>
      <c r="AC42" s="295"/>
      <c r="AD42" s="295"/>
      <c r="AE42" s="295"/>
      <c r="AF42" s="295"/>
      <c r="AG42" s="295"/>
      <c r="AH42" s="295"/>
      <c r="AI42" s="295"/>
      <c r="AJ42" s="295"/>
      <c r="AK42" s="295"/>
      <c r="AL42" s="295"/>
      <c r="AM42" s="295"/>
      <c r="AN42" s="295"/>
      <c r="AO42" s="295"/>
      <c r="AP42" s="295"/>
      <c r="AQ42" s="295"/>
      <c r="AR42" s="295"/>
      <c r="AS42" s="295"/>
      <c r="AT42" s="295"/>
      <c r="AU42" s="295"/>
      <c r="AV42" s="295"/>
      <c r="AW42" s="295"/>
      <c r="AX42" s="295"/>
      <c r="AY42" s="295"/>
      <c r="AZ42" s="295"/>
      <c r="BA42" s="787">
        <f t="shared" si="4"/>
        <v>0</v>
      </c>
      <c r="BB42" s="788"/>
      <c r="BC42" s="818"/>
      <c r="BD42" s="819"/>
      <c r="BE42" s="819"/>
      <c r="BF42" s="819"/>
      <c r="BG42" s="819"/>
      <c r="BH42" s="819"/>
      <c r="BI42" s="819"/>
      <c r="BJ42" s="819"/>
      <c r="BK42" s="791"/>
      <c r="BL42" s="792"/>
      <c r="BM42" s="792"/>
      <c r="BN42" s="792"/>
      <c r="BO42" s="793"/>
      <c r="BP42" s="23"/>
      <c r="BQ42" s="147"/>
    </row>
    <row r="43" spans="1:76" s="1" customFormat="1" ht="16.2">
      <c r="C43" s="293">
        <v>7</v>
      </c>
      <c r="D43" s="782"/>
      <c r="E43" s="782"/>
      <c r="F43" s="782"/>
      <c r="G43" s="782"/>
      <c r="H43" s="782"/>
      <c r="I43" s="783"/>
      <c r="J43" s="784"/>
      <c r="K43" s="782"/>
      <c r="L43" s="782"/>
      <c r="M43" s="785"/>
      <c r="N43" s="785"/>
      <c r="O43" s="785"/>
      <c r="P43" s="785"/>
      <c r="Q43" s="785"/>
      <c r="R43" s="785"/>
      <c r="S43" s="785"/>
      <c r="T43" s="785"/>
      <c r="U43" s="786"/>
      <c r="V43" s="294"/>
      <c r="W43" s="295"/>
      <c r="X43" s="295"/>
      <c r="Y43" s="295"/>
      <c r="Z43" s="295"/>
      <c r="AA43" s="295"/>
      <c r="AB43" s="295"/>
      <c r="AC43" s="295"/>
      <c r="AD43" s="295"/>
      <c r="AE43" s="295"/>
      <c r="AF43" s="295"/>
      <c r="AG43" s="295"/>
      <c r="AH43" s="295"/>
      <c r="AI43" s="295"/>
      <c r="AJ43" s="295"/>
      <c r="AK43" s="295"/>
      <c r="AL43" s="295"/>
      <c r="AM43" s="295"/>
      <c r="AN43" s="295"/>
      <c r="AO43" s="295"/>
      <c r="AP43" s="295"/>
      <c r="AQ43" s="295"/>
      <c r="AR43" s="295"/>
      <c r="AS43" s="295"/>
      <c r="AT43" s="295"/>
      <c r="AU43" s="295"/>
      <c r="AV43" s="295"/>
      <c r="AW43" s="295"/>
      <c r="AX43" s="295"/>
      <c r="AY43" s="295"/>
      <c r="AZ43" s="295"/>
      <c r="BA43" s="787">
        <f t="shared" si="4"/>
        <v>0</v>
      </c>
      <c r="BB43" s="788"/>
      <c r="BC43" s="818"/>
      <c r="BD43" s="819"/>
      <c r="BE43" s="819"/>
      <c r="BF43" s="819"/>
      <c r="BG43" s="819"/>
      <c r="BH43" s="819"/>
      <c r="BI43" s="819"/>
      <c r="BJ43" s="819"/>
      <c r="BK43" s="791"/>
      <c r="BL43" s="792"/>
      <c r="BM43" s="792"/>
      <c r="BN43" s="792"/>
      <c r="BO43" s="793"/>
      <c r="BP43" s="23"/>
      <c r="BQ43" s="147"/>
    </row>
    <row r="44" spans="1:76" s="1" customFormat="1" ht="16.2">
      <c r="C44" s="293">
        <v>8</v>
      </c>
      <c r="D44" s="782"/>
      <c r="E44" s="782"/>
      <c r="F44" s="782"/>
      <c r="G44" s="782"/>
      <c r="H44" s="782"/>
      <c r="I44" s="783"/>
      <c r="J44" s="784"/>
      <c r="K44" s="782"/>
      <c r="L44" s="782"/>
      <c r="M44" s="785"/>
      <c r="N44" s="785"/>
      <c r="O44" s="785"/>
      <c r="P44" s="785"/>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4"/>
        <v>0</v>
      </c>
      <c r="BB44" s="788"/>
      <c r="BC44" s="818"/>
      <c r="BD44" s="819"/>
      <c r="BE44" s="819"/>
      <c r="BF44" s="819"/>
      <c r="BG44" s="819"/>
      <c r="BH44" s="819"/>
      <c r="BI44" s="819"/>
      <c r="BJ44" s="819"/>
      <c r="BK44" s="791"/>
      <c r="BL44" s="792"/>
      <c r="BM44" s="792"/>
      <c r="BN44" s="792"/>
      <c r="BO44" s="793"/>
      <c r="BP44" s="23"/>
      <c r="BQ44" s="147"/>
    </row>
    <row r="45" spans="1:76" s="1" customFormat="1" ht="16.2">
      <c r="C45" s="293">
        <v>9</v>
      </c>
      <c r="D45" s="816"/>
      <c r="E45" s="816"/>
      <c r="F45" s="816"/>
      <c r="G45" s="816"/>
      <c r="H45" s="816"/>
      <c r="I45" s="817"/>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4"/>
        <v>0</v>
      </c>
      <c r="BB45" s="788"/>
      <c r="BC45" s="818"/>
      <c r="BD45" s="819"/>
      <c r="BE45" s="819"/>
      <c r="BF45" s="819"/>
      <c r="BG45" s="819"/>
      <c r="BH45" s="819"/>
      <c r="BI45" s="819"/>
      <c r="BJ45" s="819"/>
      <c r="BK45" s="791"/>
      <c r="BL45" s="792"/>
      <c r="BM45" s="792"/>
      <c r="BN45" s="792"/>
      <c r="BO45" s="793"/>
      <c r="BP45" s="23"/>
      <c r="BQ45" s="147"/>
    </row>
    <row r="46" spans="1:76" s="1" customFormat="1" ht="16.8" thickBot="1">
      <c r="C46" s="296">
        <v>10</v>
      </c>
      <c r="D46" s="812"/>
      <c r="E46" s="812"/>
      <c r="F46" s="812"/>
      <c r="G46" s="812"/>
      <c r="H46" s="812"/>
      <c r="I46" s="813"/>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4"/>
        <v>0</v>
      </c>
      <c r="BB46" s="811"/>
      <c r="BC46" s="814"/>
      <c r="BD46" s="815"/>
      <c r="BE46" s="815"/>
      <c r="BF46" s="815"/>
      <c r="BG46" s="815"/>
      <c r="BH46" s="815"/>
      <c r="BI46" s="815"/>
      <c r="BJ46" s="815"/>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5VlYTMo2LPnRt2FuVPI4iOxpcqDbrsd4esKczngD3ln/r8Z3/hDJ6Wi/9hAyoCrA4FPCF0/jXeL+qm7cZFSulA==" saltValue="trkdjjnlRftrJ+qPerUuBQ==" spinCount="100000" sheet="1" objects="1" scenarios="1"/>
  <mergeCells count="310">
    <mergeCell ref="BC46:BF46"/>
    <mergeCell ref="BG46:BJ46"/>
    <mergeCell ref="BK46:BO46"/>
    <mergeCell ref="D47:AI47"/>
    <mergeCell ref="AJ47:BX47"/>
    <mergeCell ref="D48:AI48"/>
    <mergeCell ref="AJ48:BX48"/>
    <mergeCell ref="D46:I46"/>
    <mergeCell ref="J46:L46"/>
    <mergeCell ref="M46:O46"/>
    <mergeCell ref="P46:R46"/>
    <mergeCell ref="S46:U46"/>
    <mergeCell ref="BA46:BB46"/>
    <mergeCell ref="D45:I45"/>
    <mergeCell ref="J45:L45"/>
    <mergeCell ref="M45:O45"/>
    <mergeCell ref="P45:R45"/>
    <mergeCell ref="S45:U45"/>
    <mergeCell ref="BA45:BB45"/>
    <mergeCell ref="BC45:BF45"/>
    <mergeCell ref="BG45:BJ45"/>
    <mergeCell ref="BK45:BO45"/>
    <mergeCell ref="D44:I44"/>
    <mergeCell ref="J44:L44"/>
    <mergeCell ref="M44:O44"/>
    <mergeCell ref="P44:R44"/>
    <mergeCell ref="S44:U44"/>
    <mergeCell ref="BA44:BB44"/>
    <mergeCell ref="BC44:BF44"/>
    <mergeCell ref="BG44:BJ44"/>
    <mergeCell ref="BK44:BO44"/>
    <mergeCell ref="BC42:BF42"/>
    <mergeCell ref="BG42:BJ42"/>
    <mergeCell ref="BK42:BO42"/>
    <mergeCell ref="D43:I43"/>
    <mergeCell ref="J43:L43"/>
    <mergeCell ref="M43:O43"/>
    <mergeCell ref="P43:R43"/>
    <mergeCell ref="S43:U43"/>
    <mergeCell ref="BA43:BB43"/>
    <mergeCell ref="BC43:BF43"/>
    <mergeCell ref="D42:I42"/>
    <mergeCell ref="J42:L42"/>
    <mergeCell ref="M42:O42"/>
    <mergeCell ref="P42:R42"/>
    <mergeCell ref="S42:U42"/>
    <mergeCell ref="BA42:BB42"/>
    <mergeCell ref="BG43:BJ43"/>
    <mergeCell ref="BK43:BO43"/>
    <mergeCell ref="D41:I41"/>
    <mergeCell ref="J41:L41"/>
    <mergeCell ref="M41:O41"/>
    <mergeCell ref="P41:R41"/>
    <mergeCell ref="S41:U41"/>
    <mergeCell ref="BA41:BB41"/>
    <mergeCell ref="BC41:BF41"/>
    <mergeCell ref="BG41:BJ41"/>
    <mergeCell ref="BK41:BO41"/>
    <mergeCell ref="D40:I40"/>
    <mergeCell ref="J40:L40"/>
    <mergeCell ref="M40:O40"/>
    <mergeCell ref="P40:R40"/>
    <mergeCell ref="S40:U40"/>
    <mergeCell ref="BA40:BB40"/>
    <mergeCell ref="BC40:BF40"/>
    <mergeCell ref="BG40:BJ40"/>
    <mergeCell ref="BK40:BO40"/>
    <mergeCell ref="D39:I39"/>
    <mergeCell ref="J39:L39"/>
    <mergeCell ref="M39:O39"/>
    <mergeCell ref="P39:R39"/>
    <mergeCell ref="S39:U39"/>
    <mergeCell ref="BA39:BB39"/>
    <mergeCell ref="BC39:BF39"/>
    <mergeCell ref="BG39:BJ39"/>
    <mergeCell ref="BK39:BO39"/>
    <mergeCell ref="D38:I38"/>
    <mergeCell ref="J38:L38"/>
    <mergeCell ref="M38:O38"/>
    <mergeCell ref="P38:R38"/>
    <mergeCell ref="S38:U38"/>
    <mergeCell ref="BA38:BB38"/>
    <mergeCell ref="BC38:BF38"/>
    <mergeCell ref="BG38:BJ38"/>
    <mergeCell ref="BK38:BO38"/>
    <mergeCell ref="D37:I37"/>
    <mergeCell ref="J37:L37"/>
    <mergeCell ref="M37:O37"/>
    <mergeCell ref="P37:R37"/>
    <mergeCell ref="S37:U37"/>
    <mergeCell ref="BA37:BB37"/>
    <mergeCell ref="BC37:BF37"/>
    <mergeCell ref="BG37:BJ37"/>
    <mergeCell ref="BK37:BO37"/>
    <mergeCell ref="C35:C36"/>
    <mergeCell ref="D35:I36"/>
    <mergeCell ref="J35:L36"/>
    <mergeCell ref="M35:O36"/>
    <mergeCell ref="P35:R36"/>
    <mergeCell ref="S35:U36"/>
    <mergeCell ref="B31:U31"/>
    <mergeCell ref="BA31:BC31"/>
    <mergeCell ref="BD31:BL31"/>
    <mergeCell ref="BA35:BB36"/>
    <mergeCell ref="BC35:BJ35"/>
    <mergeCell ref="BK35:BO36"/>
    <mergeCell ref="BC36:BF36"/>
    <mergeCell ref="BG36:BJ36"/>
    <mergeCell ref="BM31:BP31"/>
    <mergeCell ref="BQ31:BV31"/>
    <mergeCell ref="BA32:BL32"/>
    <mergeCell ref="BM29:BP29"/>
    <mergeCell ref="BQ29:BV29"/>
    <mergeCell ref="B30:U30"/>
    <mergeCell ref="BA30:BC30"/>
    <mergeCell ref="BD30:BL30"/>
    <mergeCell ref="BM30:BP30"/>
    <mergeCell ref="BQ30:BV30"/>
    <mergeCell ref="B28:U28"/>
    <mergeCell ref="BA28:BL28"/>
    <mergeCell ref="B29:U29"/>
    <mergeCell ref="BA29:BC29"/>
    <mergeCell ref="BD29:BF29"/>
    <mergeCell ref="BG29:BI29"/>
    <mergeCell ref="BJ29:BL29"/>
    <mergeCell ref="B26:U26"/>
    <mergeCell ref="BA26:BC26"/>
    <mergeCell ref="BD26:BF26"/>
    <mergeCell ref="BG26:BI26"/>
    <mergeCell ref="BJ26:BL26"/>
    <mergeCell ref="B27:U27"/>
    <mergeCell ref="BA27:BC27"/>
    <mergeCell ref="BD27:BF27"/>
    <mergeCell ref="BG27:BI27"/>
    <mergeCell ref="BJ27:BL27"/>
    <mergeCell ref="B23:U24"/>
    <mergeCell ref="BA23:BC24"/>
    <mergeCell ref="BD23:BF24"/>
    <mergeCell ref="BG23:BI24"/>
    <mergeCell ref="BJ23:BL24"/>
    <mergeCell ref="B25:U25"/>
    <mergeCell ref="BA25:BC25"/>
    <mergeCell ref="BD25:BF25"/>
    <mergeCell ref="BG25:BI25"/>
    <mergeCell ref="BJ25:BL25"/>
    <mergeCell ref="AR19:AV20"/>
    <mergeCell ref="AW19:BA20"/>
    <mergeCell ref="BB19:BF19"/>
    <mergeCell ref="BG19:BK20"/>
    <mergeCell ref="BM19:BT19"/>
    <mergeCell ref="BU19:BW19"/>
    <mergeCell ref="BB20:BF20"/>
    <mergeCell ref="BM20:BT20"/>
    <mergeCell ref="BU20:BW20"/>
    <mergeCell ref="C19:E19"/>
    <mergeCell ref="F19:S19"/>
    <mergeCell ref="X19:AC20"/>
    <mergeCell ref="AD19:AG19"/>
    <mergeCell ref="AH19:AL19"/>
    <mergeCell ref="AM19:AQ20"/>
    <mergeCell ref="C20:S20"/>
    <mergeCell ref="AD20:AG20"/>
    <mergeCell ref="AH20:AL20"/>
    <mergeCell ref="BU17:BW17"/>
    <mergeCell ref="BU18:BW18"/>
    <mergeCell ref="AH16:AL16"/>
    <mergeCell ref="AM16:AQ16"/>
    <mergeCell ref="AR16:AV16"/>
    <mergeCell ref="AW16:BA16"/>
    <mergeCell ref="C17:E17"/>
    <mergeCell ref="F17:S17"/>
    <mergeCell ref="X17:AC18"/>
    <mergeCell ref="AD17:AG17"/>
    <mergeCell ref="AH17:AL17"/>
    <mergeCell ref="AM17:AQ18"/>
    <mergeCell ref="C18:E18"/>
    <mergeCell ref="F18:S18"/>
    <mergeCell ref="AD18:AG18"/>
    <mergeCell ref="AH18:AL18"/>
    <mergeCell ref="BB18:BF18"/>
    <mergeCell ref="BM18:BT18"/>
    <mergeCell ref="AR17:AV18"/>
    <mergeCell ref="AW17:BA18"/>
    <mergeCell ref="BB17:BF17"/>
    <mergeCell ref="BG17:BK18"/>
    <mergeCell ref="BM17:BT17"/>
    <mergeCell ref="T13:AV13"/>
    <mergeCell ref="BM13:BX13"/>
    <mergeCell ref="B14:AC14"/>
    <mergeCell ref="BM14:BX14"/>
    <mergeCell ref="X15:AC16"/>
    <mergeCell ref="AD15:AG16"/>
    <mergeCell ref="AH15:BA15"/>
    <mergeCell ref="BB15:BK16"/>
    <mergeCell ref="BM15:BX15"/>
    <mergeCell ref="C16:I16"/>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AS8:AV8"/>
    <mergeCell ref="AW8:AZ8"/>
    <mergeCell ref="BA8:BD8"/>
    <mergeCell ref="BE8:BG8"/>
    <mergeCell ref="BI8:BP8"/>
    <mergeCell ref="BQ8:BW8"/>
    <mergeCell ref="B8:G8"/>
    <mergeCell ref="H8:R8"/>
    <mergeCell ref="Z8:AF8"/>
    <mergeCell ref="AG8:AJ8"/>
    <mergeCell ref="AK8:AN8"/>
    <mergeCell ref="AO8:AR8"/>
    <mergeCell ref="AS7:AV7"/>
    <mergeCell ref="AW7:AZ7"/>
    <mergeCell ref="BA7:BD7"/>
    <mergeCell ref="BE7:BG7"/>
    <mergeCell ref="BI7:BP7"/>
    <mergeCell ref="BQ7:BW7"/>
    <mergeCell ref="B7:G7"/>
    <mergeCell ref="H7:R7"/>
    <mergeCell ref="Z7:AF7"/>
    <mergeCell ref="AG7:AJ7"/>
    <mergeCell ref="AK7:AN7"/>
    <mergeCell ref="AO7:AR7"/>
    <mergeCell ref="BI5:BM5"/>
    <mergeCell ref="BN5:BP5"/>
    <mergeCell ref="BQ5:BS5"/>
    <mergeCell ref="BT5:BU5"/>
    <mergeCell ref="BV5:BX5"/>
    <mergeCell ref="B6:G6"/>
    <mergeCell ref="H6:R6"/>
    <mergeCell ref="AV6:BG6"/>
    <mergeCell ref="AO4:BG4"/>
    <mergeCell ref="BI4:BM4"/>
    <mergeCell ref="BN4:BP4"/>
    <mergeCell ref="BQ4:BS4"/>
    <mergeCell ref="BT4:BU4"/>
    <mergeCell ref="BV4:BX4"/>
    <mergeCell ref="AI2:AJ2"/>
    <mergeCell ref="AO2:BG2"/>
    <mergeCell ref="BI2:BM2"/>
    <mergeCell ref="BN2:BP2"/>
    <mergeCell ref="BQ2:BS2"/>
    <mergeCell ref="BT2:BU2"/>
    <mergeCell ref="BV2:BX2"/>
    <mergeCell ref="AO3:BG3"/>
    <mergeCell ref="BI3:BM3"/>
    <mergeCell ref="BN3:BP3"/>
    <mergeCell ref="BQ3:BS3"/>
    <mergeCell ref="BT3:BU3"/>
    <mergeCell ref="BV3:BX3"/>
    <mergeCell ref="AN1:AN4"/>
    <mergeCell ref="AO1:BG1"/>
    <mergeCell ref="BP1:BX1"/>
  </mergeCells>
  <phoneticPr fontId="3"/>
  <conditionalFormatting sqref="B29:BL29">
    <cfRule type="expression" dxfId="144" priority="31">
      <formula>$E$12=""</formula>
    </cfRule>
  </conditionalFormatting>
  <conditionalFormatting sqref="C17:C19">
    <cfRule type="expression" dxfId="143" priority="32">
      <formula>IF(#REF!="〇",TRUE,FALSE)</formula>
    </cfRule>
  </conditionalFormatting>
  <conditionalFormatting sqref="C39:BO39">
    <cfRule type="expression" dxfId="142" priority="18">
      <formula>$C$39&gt;$H$9</formula>
    </cfRule>
  </conditionalFormatting>
  <conditionalFormatting sqref="C40:BO40">
    <cfRule type="expression" dxfId="141" priority="14">
      <formula>$C$40&gt;$H$9</formula>
    </cfRule>
  </conditionalFormatting>
  <conditionalFormatting sqref="C41:BO41">
    <cfRule type="expression" dxfId="140" priority="13">
      <formula>$C$41&gt;$H$9</formula>
    </cfRule>
  </conditionalFormatting>
  <conditionalFormatting sqref="C42:BO42">
    <cfRule type="expression" dxfId="139" priority="12">
      <formula>$C$42&gt;$H$9</formula>
    </cfRule>
  </conditionalFormatting>
  <conditionalFormatting sqref="C43:BO43">
    <cfRule type="expression" dxfId="138" priority="11">
      <formula>$C$43&gt;$H$9</formula>
    </cfRule>
  </conditionalFormatting>
  <conditionalFormatting sqref="C44:BO44">
    <cfRule type="expression" dxfId="137" priority="10">
      <formula>$C$44&gt;$H$9</formula>
    </cfRule>
  </conditionalFormatting>
  <conditionalFormatting sqref="C45:BO45">
    <cfRule type="expression" dxfId="136" priority="5">
      <formula>$C$45&gt;$H$9</formula>
    </cfRule>
  </conditionalFormatting>
  <conditionalFormatting sqref="C46:BO46">
    <cfRule type="expression" dxfId="135" priority="2">
      <formula>$C$46&gt;$H$9</formula>
    </cfRule>
  </conditionalFormatting>
  <conditionalFormatting sqref="E10:G10">
    <cfRule type="expression" dxfId="134" priority="20">
      <formula>$C$19="○"</formula>
    </cfRule>
  </conditionalFormatting>
  <conditionalFormatting sqref="E11:G11">
    <cfRule type="expression" dxfId="133" priority="15">
      <formula>$C$17="○"</formula>
    </cfRule>
    <cfRule type="expression" dxfId="132" priority="16">
      <formula>$C$18="○"</formula>
    </cfRule>
  </conditionalFormatting>
  <conditionalFormatting sqref="V24:AZ24">
    <cfRule type="cellIs" dxfId="131" priority="28" operator="equal">
      <formula>1</formula>
    </cfRule>
    <cfRule type="cellIs" dxfId="130" priority="29" operator="equal">
      <formula>7</formula>
    </cfRule>
  </conditionalFormatting>
  <conditionalFormatting sqref="V28:AZ28">
    <cfRule type="expression" dxfId="129" priority="37">
      <formula>AND(COUNTIF($V$37:$V$46,"☆")&gt;0,$V$28=0)</formula>
    </cfRule>
    <cfRule type="expression" dxfId="128" priority="35">
      <formula>AND(COUNTIF(V$37:V$46,"")=10,V$28&gt;0)</formula>
    </cfRule>
    <cfRule type="expression" dxfId="127" priority="36">
      <formula>AND(COUNTIF($V$37:$V$46,"☆")=0,COUNTIF($V$37:$V$46,"△")&gt;0,$V$28&gt;0)</formula>
    </cfRule>
  </conditionalFormatting>
  <conditionalFormatting sqref="V36:AZ36">
    <cfRule type="cellIs" dxfId="126" priority="23" operator="equal">
      <formula>1</formula>
    </cfRule>
    <cfRule type="cellIs" dxfId="125" priority="24" operator="equal">
      <formula>7</formula>
    </cfRule>
  </conditionalFormatting>
  <conditionalFormatting sqref="AX23:AX29">
    <cfRule type="expression" dxfId="124" priority="30">
      <formula>$AX$23="-"</formula>
    </cfRule>
  </conditionalFormatting>
  <conditionalFormatting sqref="AX35:AX36">
    <cfRule type="expression" dxfId="123" priority="27">
      <formula>$AX$23="-"</formula>
    </cfRule>
  </conditionalFormatting>
  <conditionalFormatting sqref="AX37:AX46">
    <cfRule type="expression" dxfId="122" priority="6">
      <formula>$AX$23="-"</formula>
    </cfRule>
  </conditionalFormatting>
  <conditionalFormatting sqref="AX24:AZ24 AX36:AZ36">
    <cfRule type="expression" dxfId="121" priority="34">
      <formula>#REF!="-"</formula>
    </cfRule>
  </conditionalFormatting>
  <conditionalFormatting sqref="AY23:AY29">
    <cfRule type="expression" dxfId="120" priority="22">
      <formula>$AY$23="-"</formula>
    </cfRule>
  </conditionalFormatting>
  <conditionalFormatting sqref="AY35:AY36">
    <cfRule type="expression" dxfId="119" priority="26">
      <formula>$AY$23="-"</formula>
    </cfRule>
  </conditionalFormatting>
  <conditionalFormatting sqref="AY37:AY46">
    <cfRule type="expression" dxfId="118" priority="7">
      <formula>$AY$23="-"</formula>
    </cfRule>
  </conditionalFormatting>
  <conditionalFormatting sqref="AZ23:AZ31">
    <cfRule type="expression" dxfId="117" priority="3">
      <formula>$AZ$23="-"</formula>
    </cfRule>
  </conditionalFormatting>
  <conditionalFormatting sqref="AZ35:AZ36">
    <cfRule type="expression" dxfId="116" priority="25">
      <formula>$AZ$23="-"</formula>
    </cfRule>
  </conditionalFormatting>
  <conditionalFormatting sqref="AZ37:AZ46">
    <cfRule type="expression" dxfId="115" priority="8">
      <formula>$AZ$23="-"</formula>
    </cfRule>
  </conditionalFormatting>
  <conditionalFormatting sqref="BC37:BJ46">
    <cfRule type="expression" dxfId="114" priority="19">
      <formula>$E$11=""</formula>
    </cfRule>
  </conditionalFormatting>
  <conditionalFormatting sqref="BD25:BD26">
    <cfRule type="expression" dxfId="113" priority="17">
      <formula>#REF!&gt;#REF!</formula>
    </cfRule>
  </conditionalFormatting>
  <conditionalFormatting sqref="BE12:BG12">
    <cfRule type="cellIs" dxfId="112" priority="21" operator="notEqual">
      <formula>$H$9</formula>
    </cfRule>
  </conditionalFormatting>
  <conditionalFormatting sqref="BI8:BW8">
    <cfRule type="expression" dxfId="111" priority="1">
      <formula>$C$19="○"</formula>
    </cfRule>
  </conditionalFormatting>
  <conditionalFormatting sqref="BI10:BW12">
    <cfRule type="expression" dxfId="110" priority="4">
      <formula>$E$12=""</formula>
    </cfRule>
  </conditionalFormatting>
  <conditionalFormatting sqref="BK37:BK46">
    <cfRule type="expression" dxfId="109" priority="9">
      <formula>$E$11=""</formula>
    </cfRule>
  </conditionalFormatting>
  <dataValidations count="11">
    <dataValidation type="list" allowBlank="1" showInputMessage="1" showErrorMessage="1" sqref="BK37:BK46" xr:uid="{6684A9D6-7A43-4C1A-8AF4-88C2A4709836}">
      <formula1>"○, "</formula1>
    </dataValidation>
    <dataValidation type="list" allowBlank="1" showInputMessage="1" showErrorMessage="1" sqref="J37:J46" xr:uid="{9911ECDE-FFA7-4791-BA70-0F74600B19B5}">
      <formula1>"6,5,4,3,2,1,なし"</formula1>
    </dataValidation>
    <dataValidation type="whole" allowBlank="1" showInputMessage="1" showErrorMessage="1" sqref="H7 S5:Y5" xr:uid="{DE9B89E8-67D0-4A2A-8F11-7D28F51B8E28}">
      <formula1>0</formula1>
      <formula2>1399999999</formula2>
    </dataValidation>
    <dataValidation type="list" allowBlank="1" showInputMessage="1" showErrorMessage="1" sqref="AI2:AJ2" xr:uid="{FCE34E5B-68F6-4F75-ADA9-3DB443C4722C}">
      <formula1>"4,5,6,7,8,9,10,11,12,1,2,3"</formula1>
    </dataValidation>
    <dataValidation type="decimal" operator="greaterThanOrEqual" allowBlank="1" showInputMessage="1" showErrorMessage="1" error="数字を入れてください" sqref="V28:AZ29" xr:uid="{EDA5470F-67DC-4DE1-AF1D-021E6E119B63}">
      <formula1>0</formula1>
    </dataValidation>
    <dataValidation type="list" allowBlank="1" showInputMessage="1" showErrorMessage="1" sqref="V37:AZ46" xr:uid="{E16B136F-E537-4D9E-B1E4-CE030455EA3C}">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3457DA59-C643-4603-ADCA-EB13E698FEB8}">
      <formula1>"○,△"</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WTM47:WTN48 M37:P46" xr:uid="{2C176DCB-2B66-4A4A-AA4C-9B1346887946}">
      <formula1>"○"</formula1>
    </dataValidation>
    <dataValidation type="list" allowBlank="1" showInputMessage="1" showErrorMessage="1" sqref="BQ8:BW8" xr:uid="{0C7F59D1-2F89-47BB-B55C-E83BB71111C9}">
      <formula1>"Ⅰ,Ⅰ・Ⅱ,Ⅰ・Ⅲ,Ⅰ・Ⅱ・Ⅲ"</formula1>
    </dataValidation>
    <dataValidation type="whole" allowBlank="1" showInputMessage="1" showErrorMessage="1" error="２～１０の数値を入力してください" sqref="H9:K9" xr:uid="{F746B6E3-F1C7-47E7-86AC-2DAD8B13E3D8}">
      <formula1>2</formula1>
      <formula2>10</formula2>
    </dataValidation>
    <dataValidation type="whole" operator="greaterThanOrEqual" allowBlank="1" showInputMessage="1" showErrorMessage="1" error="数値を入力してください" sqref="BQ30:BV31 BU11:BW11" xr:uid="{10F7779B-2418-4509-929F-B6D5BC3C4056}">
      <formula1>0</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300DC-FEDA-4A4F-868C-0C34EE6E9586}">
  <sheetPr>
    <tabColor rgb="FF00B0F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 ca="1">IF(H8="","ユニット名が入力されていません",IF(H9="","ユニット定員が入力されていません",IF(C19="○","OK",IF(BQ8="","夜間支援等体制加算が入力されていません","OK"))))</f>
        <v>ユニット名が入力されていません</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
      </c>
      <c r="AP2" s="486"/>
      <c r="AQ2" s="486"/>
      <c r="AR2" s="486"/>
      <c r="AS2" s="486"/>
      <c r="AT2" s="486"/>
      <c r="AU2" s="486"/>
      <c r="AV2" s="486"/>
      <c r="AW2" s="486"/>
      <c r="AX2" s="486"/>
      <c r="AY2" s="486"/>
      <c r="AZ2" s="486"/>
      <c r="BA2" s="486"/>
      <c r="BB2" s="486"/>
      <c r="BC2" s="486"/>
      <c r="BD2" s="486"/>
      <c r="BE2" s="486"/>
      <c r="BF2" s="486"/>
      <c r="BG2" s="487"/>
      <c r="BI2" s="488"/>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体制強化区分に〇を入力してください</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IF(E10="","-",IF(AND(E10="○",BU17="OK",BU18="OK",BU19="OK"),"OK","不可"))</f>
        <v>-</v>
      </c>
      <c r="BO3" s="493"/>
      <c r="BP3" s="493"/>
      <c r="BQ3" s="494" t="str">
        <f>IF(E10="","-",IF(AND(E10="○",AO4="OK"),"OK","不可"))</f>
        <v>-</v>
      </c>
      <c r="BR3" s="494"/>
      <c r="BS3" s="494"/>
      <c r="BT3" s="495"/>
      <c r="BU3" s="495"/>
      <c r="BV3" s="496" t="str">
        <f>IF(E10="","-",IF(AND(E10="○",AO1="OK",AO2="OK",AO3="OK",D48=""),"OK","不可"))</f>
        <v>-</v>
      </c>
      <c r="BW3" s="496"/>
      <c r="BX3" s="496"/>
      <c r="BY3" s="151"/>
      <c r="BZ3" s="151" t="str">
        <f>IF(AND(BN3="OK",BQ3="OK",BV3="OK"),"OK","")</f>
        <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定員が運営基準を満たしていません</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IF(E11="","-",IF(AND(E11="○",BU17="OK",BU18="OK",BU20="OK"),"OK","不可"))</f>
        <v>-</v>
      </c>
      <c r="BO4" s="493"/>
      <c r="BP4" s="493"/>
      <c r="BQ4" s="494" t="str">
        <f>IF(E11="","-",IF(AND(E11="○",AO4="OK"),"OK","不可"))</f>
        <v>-</v>
      </c>
      <c r="BR4" s="494"/>
      <c r="BS4" s="494"/>
      <c r="BT4" s="505" t="str">
        <f>IF(E11="","-",IF(AND(BL9="",BQ9="",BV9=""),"不可","OK"))</f>
        <v>-</v>
      </c>
      <c r="BU4" s="505"/>
      <c r="BV4" s="496" t="str">
        <f>IF(E11="","-",IF(AND(E11="○",基本情報シート!$C$27&lt;&gt;"",AO1="OK",AO2="OK",AO3="OK",D48=""),"OK","不可"))</f>
        <v>-</v>
      </c>
      <c r="BW4" s="496"/>
      <c r="BX4" s="496"/>
      <c r="BY4" s="152"/>
      <c r="BZ4" s="151" t="str">
        <f>IF(AND(BN4="OK",BQ4="OK",BT4="OK",BV4="OK"),"OK","不可")</f>
        <v>不可</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v>
      </c>
      <c r="BR5" s="494"/>
      <c r="BS5" s="494"/>
      <c r="BT5" s="505" t="str">
        <f>IF(E12="","-",IF(BQ9="","不可","OK"))</f>
        <v>-</v>
      </c>
      <c r="BU5" s="505"/>
      <c r="BV5" s="496" t="str">
        <f>IF(E12="","-",IF(AND(E12="○",基本情報シート!$C$26&lt;&gt;"",BM13="",BM14="",BM15="",BV4="OK"),"OK","不可"))</f>
        <v>-</v>
      </c>
      <c r="BW5" s="496"/>
      <c r="BX5" s="496"/>
      <c r="BY5" s="152"/>
      <c r="BZ5" s="152" t="str">
        <f>IF(BZ4="不可","不可",IF(AND(BQ5="OK",BT5="OK",BV5="OK"),"OK",""))</f>
        <v>不可</v>
      </c>
    </row>
    <row r="6" spans="1:80" ht="21" customHeight="1">
      <c r="B6" s="506" t="s">
        <v>213</v>
      </c>
      <c r="C6" s="506"/>
      <c r="D6" s="506"/>
      <c r="E6" s="506"/>
      <c r="F6" s="506"/>
      <c r="G6" s="506"/>
      <c r="H6" s="507">
        <f>基本情報シート!$C$20</f>
        <v>0</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CA6" s="174"/>
      <c r="CB6" s="174"/>
    </row>
    <row r="7" spans="1:80" ht="21.6" customHeight="1">
      <c r="B7" s="506" t="s">
        <v>214</v>
      </c>
      <c r="C7" s="506"/>
      <c r="D7" s="506"/>
      <c r="E7" s="506"/>
      <c r="F7" s="506"/>
      <c r="G7" s="506"/>
      <c r="H7" s="507">
        <f>基本情報シート!$C$19</f>
        <v>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基本情報シート!$C$22</f>
        <v/>
      </c>
      <c r="BR7" s="517"/>
      <c r="BS7" s="517"/>
      <c r="BT7" s="517"/>
      <c r="BU7" s="517"/>
      <c r="BV7" s="517"/>
      <c r="BW7" s="517"/>
      <c r="BX7" s="186"/>
      <c r="CA7" s="175"/>
    </row>
    <row r="8" spans="1:80" ht="21" customHeight="1">
      <c r="B8" s="506" t="s">
        <v>228</v>
      </c>
      <c r="C8" s="506"/>
      <c r="D8" s="506"/>
      <c r="E8" s="506"/>
      <c r="F8" s="506"/>
      <c r="G8" s="506"/>
      <c r="H8" s="507" t="str">
        <f ca="1">'第１号様式(要押印)'!B35</f>
        <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COUNTIF(J37:J46,"4")-AS10</f>
        <v>0</v>
      </c>
      <c r="AT8" s="522"/>
      <c r="AU8" s="522"/>
      <c r="AV8" s="523"/>
      <c r="AW8" s="521">
        <f>COUNTIF(J37:J46,"5")-AW10</f>
        <v>0</v>
      </c>
      <c r="AX8" s="522"/>
      <c r="AY8" s="522"/>
      <c r="AZ8" s="523"/>
      <c r="BA8" s="521">
        <f>COUNTIF(J37:J46,"6")-BA10</f>
        <v>0</v>
      </c>
      <c r="BB8" s="522"/>
      <c r="BC8" s="522"/>
      <c r="BD8" s="523"/>
      <c r="BE8" s="524">
        <f>SUM(AG8:BD8)</f>
        <v>0</v>
      </c>
      <c r="BF8" s="525"/>
      <c r="BG8" s="526"/>
      <c r="BI8" s="516" t="s">
        <v>287</v>
      </c>
      <c r="BJ8" s="516"/>
      <c r="BK8" s="516"/>
      <c r="BL8" s="516"/>
      <c r="BM8" s="516"/>
      <c r="BN8" s="516"/>
      <c r="BO8" s="516"/>
      <c r="BP8" s="516"/>
      <c r="BQ8" s="826"/>
      <c r="BR8" s="826"/>
      <c r="BS8" s="826"/>
      <c r="BT8" s="826"/>
      <c r="BU8" s="826"/>
      <c r="BV8" s="826"/>
      <c r="BW8" s="826"/>
      <c r="BY8" s="156"/>
      <c r="CA8" s="175"/>
    </row>
    <row r="9" spans="1:80" ht="21" customHeight="1">
      <c r="B9" s="506" t="s">
        <v>229</v>
      </c>
      <c r="C9" s="506"/>
      <c r="D9" s="506"/>
      <c r="E9" s="545"/>
      <c r="F9" s="545"/>
      <c r="G9" s="545"/>
      <c r="H9" s="546"/>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
      </c>
      <c r="F10" s="534"/>
      <c r="G10" s="534"/>
      <c r="H10" s="72" t="s">
        <v>51</v>
      </c>
      <c r="I10" s="535">
        <v>0.4</v>
      </c>
      <c r="J10" s="536"/>
      <c r="K10" s="536"/>
      <c r="L10" s="536"/>
      <c r="N10" s="537" t="s">
        <v>290</v>
      </c>
      <c r="O10" s="538"/>
      <c r="P10" s="538"/>
      <c r="Q10" s="538"/>
      <c r="R10" s="538"/>
      <c r="S10" s="539"/>
      <c r="T10" s="540">
        <f>COUNTIFS(J37:J46,"&gt;=4",J37:J46,"&lt;=6",P37:P46,"&lt;&gt;"&amp;"○",S37:S46,"&lt;&gt;"&amp;"○")</f>
        <v>0</v>
      </c>
      <c r="U10" s="540"/>
      <c r="V10" s="541" t="str">
        <f>IF(H9&lt;=4,"",IF(T10/H9&gt;1,1,T10/H9))</f>
        <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0</v>
      </c>
      <c r="AX10" s="522"/>
      <c r="AY10" s="522"/>
      <c r="AZ10" s="523"/>
      <c r="BA10" s="521">
        <f>COUNTIFS(J37:J46,"6",P37:P46,"○")</f>
        <v>0</v>
      </c>
      <c r="BB10" s="522"/>
      <c r="BC10" s="522"/>
      <c r="BD10" s="523"/>
      <c r="BE10" s="524">
        <f>SUM(AG10:BD10)</f>
        <v>0</v>
      </c>
      <c r="BF10" s="525"/>
      <c r="BG10" s="526"/>
      <c r="BI10" s="516" t="s">
        <v>291</v>
      </c>
      <c r="BJ10" s="516"/>
      <c r="BK10" s="516"/>
      <c r="BL10" s="516"/>
      <c r="BM10" s="516"/>
      <c r="BN10" s="516"/>
      <c r="BO10" s="516"/>
      <c r="BP10" s="516"/>
      <c r="BQ10" s="516"/>
      <c r="BR10" s="826"/>
      <c r="BS10" s="826"/>
      <c r="BT10" s="826"/>
      <c r="BU10" s="826"/>
      <c r="BV10" s="826"/>
      <c r="BW10" s="826"/>
      <c r="CA10" s="175"/>
    </row>
    <row r="11" spans="1:80" ht="21" customHeight="1">
      <c r="B11" s="532"/>
      <c r="C11" s="532"/>
      <c r="D11" s="533"/>
      <c r="E11" s="551"/>
      <c r="F11" s="551"/>
      <c r="G11" s="551"/>
      <c r="H11" s="72" t="s">
        <v>52</v>
      </c>
      <c r="I11" s="536">
        <v>1</v>
      </c>
      <c r="J11" s="536"/>
      <c r="K11" s="536"/>
      <c r="L11" s="536"/>
      <c r="N11" s="537" t="s">
        <v>278</v>
      </c>
      <c r="O11" s="538"/>
      <c r="P11" s="538"/>
      <c r="Q11" s="538"/>
      <c r="R11" s="538"/>
      <c r="S11" s="539"/>
      <c r="T11" s="552" t="str">
        <f>IF(E11="","-",基本情報シート!$C$27)</f>
        <v>-</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825"/>
      <c r="BV11" s="825"/>
      <c r="BW11" s="825"/>
      <c r="BY11" s="176"/>
      <c r="BZ11" s="176"/>
      <c r="CA11" s="175"/>
    </row>
    <row r="12" spans="1:80" ht="21" customHeight="1">
      <c r="B12" s="532"/>
      <c r="C12" s="532"/>
      <c r="D12" s="533"/>
      <c r="E12" s="561"/>
      <c r="F12" s="561"/>
      <c r="G12" s="561"/>
      <c r="H12" s="72" t="s">
        <v>242</v>
      </c>
      <c r="I12" s="536" t="s">
        <v>275</v>
      </c>
      <c r="J12" s="536"/>
      <c r="K12" s="536"/>
      <c r="L12" s="536"/>
      <c r="N12" s="562" t="s">
        <v>261</v>
      </c>
      <c r="O12" s="563"/>
      <c r="P12" s="563"/>
      <c r="Q12" s="563"/>
      <c r="R12" s="563"/>
      <c r="S12" s="564"/>
      <c r="T12" s="552" t="str">
        <f>IF(E12="","-",基本情報シート!$C$26)</f>
        <v>-</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0</v>
      </c>
      <c r="AT12" s="525"/>
      <c r="AU12" s="525"/>
      <c r="AV12" s="526"/>
      <c r="AW12" s="524">
        <f>AW8+AW10</f>
        <v>0</v>
      </c>
      <c r="AX12" s="525"/>
      <c r="AY12" s="525"/>
      <c r="AZ12" s="526"/>
      <c r="BA12" s="524">
        <f>BA8+BA10</f>
        <v>0</v>
      </c>
      <c r="BB12" s="525"/>
      <c r="BC12" s="525"/>
      <c r="BD12" s="526"/>
      <c r="BE12" s="524">
        <f>BE8+BE10</f>
        <v>0</v>
      </c>
      <c r="BF12" s="525"/>
      <c r="BG12" s="526"/>
      <c r="BH12" s="180"/>
      <c r="BI12" s="516" t="s">
        <v>292</v>
      </c>
      <c r="BJ12" s="516"/>
      <c r="BK12" s="516"/>
      <c r="BL12" s="516"/>
      <c r="BM12" s="516"/>
      <c r="BN12" s="516"/>
      <c r="BO12" s="516"/>
      <c r="BP12" s="516"/>
      <c r="BQ12" s="516"/>
      <c r="BR12" s="516"/>
      <c r="BS12" s="516"/>
      <c r="BT12" s="516"/>
      <c r="BU12" s="559" t="str">
        <f>IF(E12="","-",IF(BD29&gt;BA32,BA32,BD29))</f>
        <v>-</v>
      </c>
      <c r="BV12" s="559"/>
      <c r="BW12" s="559"/>
      <c r="BY12" s="174"/>
      <c r="BZ12" s="174"/>
    </row>
    <row r="13" spans="1:80" ht="21" customHeight="1">
      <c r="B13" s="156" t="s">
        <v>293</v>
      </c>
      <c r="D13" s="205"/>
      <c r="S13" s="205"/>
      <c r="T13" s="486" t="str">
        <f>IF(E11="","",IF(AND(E11="○",基本情報シート!$C$27=""),"「基本情報シート」の「専門研修受講者予定者」欄を入力してください",IF(E12="","",IF(AND(E12="○",基本情報シート!$C$26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IF(基本情報シート!$C$21="介護サービス包括型","○","")</f>
        <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t="str">
        <f>IF((OR(C17="○",C18="○")),ROUNDDOWN(((BE8+BE10*0.9))/6,1)*BA32,"-")</f>
        <v>-</v>
      </c>
      <c r="AI17" s="602"/>
      <c r="AJ17" s="602"/>
      <c r="AK17" s="602"/>
      <c r="AL17" s="603"/>
      <c r="AM17" s="604" t="str">
        <f>IF(C19="○","-",IF(OR(C17="○",C18="○"),ROUNDDOWN((BE8+BE10*0.9)/6*40,1)+ROUNDDOWN((AO8+AO10*0.9)/9*40,1)+ROUNDDOWN((AS8-AS9+AS10*0.9)/6*40,1)+ROUNDDOWN(AS9/12*40,1)+ROUNDDOWN((AW8-AW9+AW10*0.9)/4*40,1)+ROUNDDOWN(AW9/8*40,1)+ROUNDDOWN((BA8-BA9+BA10*0.9)/2.5*40,1)+ROUNDDOWN(BA9/5*40,1)+ROUNDDOWN((BE8+BE10*0.9)/12*40,1),""))</f>
        <v/>
      </c>
      <c r="AN17" s="605"/>
      <c r="AO17" s="605"/>
      <c r="AP17" s="605"/>
      <c r="AQ17" s="606"/>
      <c r="AR17" s="604" t="str">
        <f>IF(C19="○","-",IF(OR(C17="○",C18="○"),ROUNDDOWN(AM17+0.4*BA32,1),""))</f>
        <v/>
      </c>
      <c r="AS17" s="605"/>
      <c r="AT17" s="605"/>
      <c r="AU17" s="605"/>
      <c r="AV17" s="606"/>
      <c r="AW17" s="618" t="str">
        <f>IF(E11="","-",IF(C19="○","-",IF(OR(C17="○",C18="○"),ROUNDDOWN(AM17+1*BA32,1),"")))</f>
        <v>-</v>
      </c>
      <c r="AX17" s="619"/>
      <c r="AY17" s="619"/>
      <c r="AZ17" s="619"/>
      <c r="BA17" s="620"/>
      <c r="BB17" s="623">
        <f>IF(C19="○","-",BD25)</f>
        <v>0</v>
      </c>
      <c r="BC17" s="624"/>
      <c r="BD17" s="624"/>
      <c r="BE17" s="624"/>
      <c r="BF17" s="624"/>
      <c r="BG17" s="625">
        <f>IF(C19="○","-",BD27)</f>
        <v>0</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
      </c>
      <c r="BV17" s="493"/>
      <c r="BW17" s="493"/>
    </row>
    <row r="18" spans="2:78" ht="21" customHeight="1">
      <c r="B18" s="193"/>
      <c r="C18" s="552" t="str">
        <f>IF(基本情報シート!$C$21="外部サービス利用型","○","")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t="str">
        <f>IF(C18="○","不要",IF(C17="○",ROUNDDOWN((AO8+AO10*0.9)/9*BA32,1)+ROUNDDOWN((AS8-AS9+AS10*0.9)/6*BA32,1)+ROUNDDOWN(AS9/12*BA32,1)+ROUNDDOWN((AW8-AW9+AW10*0.9)/4*BA32,1)+ROUNDDOWN(AW9/8*BA32,1)+ROUNDDOWN((BA8-BA$9+BA10*0.9)/2.5*BA32,1)+ROUNDDOWN(BA9/5*BA32,1),"-"))</f>
        <v>-</v>
      </c>
      <c r="AI18" s="613"/>
      <c r="AJ18" s="613"/>
      <c r="AK18" s="613"/>
      <c r="AL18" s="614"/>
      <c r="AM18" s="607"/>
      <c r="AN18" s="608"/>
      <c r="AO18" s="608"/>
      <c r="AP18" s="608"/>
      <c r="AQ18" s="609"/>
      <c r="AR18" s="607"/>
      <c r="AS18" s="608"/>
      <c r="AT18" s="608"/>
      <c r="AU18" s="608"/>
      <c r="AV18" s="609"/>
      <c r="AW18" s="621"/>
      <c r="AX18" s="608"/>
      <c r="AY18" s="608"/>
      <c r="AZ18" s="608"/>
      <c r="BA18" s="622"/>
      <c r="BB18" s="615">
        <f>IF(C19="○","-",BD26)</f>
        <v>0</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
      </c>
      <c r="BV18" s="493"/>
      <c r="BW18" s="493"/>
    </row>
    <row r="19" spans="2:78" ht="21" customHeight="1">
      <c r="B19" s="193"/>
      <c r="C19" s="552" t="str">
        <f>IF(基本情報シート!$C$21="日中サービス支援型","○","")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
      </c>
      <c r="BV19" s="493"/>
      <c r="BW19" s="493"/>
    </row>
    <row r="20" spans="2:78" ht="21" customHeight="1" thickBot="1">
      <c r="B20" s="197"/>
      <c r="C20" s="640" t="str">
        <f>IF(AND(C17="",C18="",C19=""),"基本情報シートのサービス類型を入力してください","")</f>
        <v>基本情報シートのサービス類型を入力してください</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WEEKDAY(V23,1)</f>
        <v>4</v>
      </c>
      <c r="W24" s="85">
        <f t="shared" ref="W24:AW24" si="0">WEEKDAY(W23,1)</f>
        <v>5</v>
      </c>
      <c r="X24" s="85">
        <f>WEEKDAY(X23,1)</f>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c r="W25" s="211"/>
      <c r="X25" s="211"/>
      <c r="Y25" s="211"/>
      <c r="Z25" s="211"/>
      <c r="AA25" s="211"/>
      <c r="AB25" s="258"/>
      <c r="AC25" s="219"/>
      <c r="AD25" s="211"/>
      <c r="AE25" s="211"/>
      <c r="AF25" s="211"/>
      <c r="AG25" s="211"/>
      <c r="AH25" s="211"/>
      <c r="AI25" s="210"/>
      <c r="AJ25" s="220"/>
      <c r="AK25" s="211"/>
      <c r="AL25" s="211"/>
      <c r="AM25" s="211"/>
      <c r="AN25" s="211"/>
      <c r="AO25" s="211"/>
      <c r="AP25" s="258"/>
      <c r="AQ25" s="219"/>
      <c r="AR25" s="211"/>
      <c r="AS25" s="211"/>
      <c r="AT25" s="211"/>
      <c r="AU25" s="211"/>
      <c r="AV25" s="211"/>
      <c r="AW25" s="210"/>
      <c r="AX25" s="220"/>
      <c r="AY25" s="211"/>
      <c r="AZ25" s="258"/>
      <c r="BA25" s="673">
        <f>SUM(V25:AZ25)</f>
        <v>0</v>
      </c>
      <c r="BB25" s="674"/>
      <c r="BC25" s="675"/>
      <c r="BD25" s="676">
        <f>BA25*(28/DAY(EOMONTH(AV6,0)))/4</f>
        <v>0</v>
      </c>
      <c r="BE25" s="677"/>
      <c r="BF25" s="678"/>
      <c r="BG25" s="679" t="e">
        <f>ROUNDDOWN(SUM(BD25:BF25)/BA32,1)</f>
        <v>#DIV/0!</v>
      </c>
      <c r="BH25" s="680"/>
      <c r="BI25" s="681"/>
      <c r="BJ25" s="682">
        <f>ROUNDDOWN(SUM(BD25:BF25)/40,1)</f>
        <v>0</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c r="W26" s="260"/>
      <c r="X26" s="260"/>
      <c r="Y26" s="260"/>
      <c r="Z26" s="260"/>
      <c r="AA26" s="260"/>
      <c r="AB26" s="261"/>
      <c r="AC26" s="259"/>
      <c r="AD26" s="260"/>
      <c r="AE26" s="260"/>
      <c r="AF26" s="260"/>
      <c r="AG26" s="260"/>
      <c r="AH26" s="260"/>
      <c r="AI26" s="262"/>
      <c r="AJ26" s="263"/>
      <c r="AK26" s="260"/>
      <c r="AL26" s="260"/>
      <c r="AM26" s="260"/>
      <c r="AN26" s="260"/>
      <c r="AO26" s="260"/>
      <c r="AP26" s="261"/>
      <c r="AQ26" s="259"/>
      <c r="AR26" s="260"/>
      <c r="AS26" s="260"/>
      <c r="AT26" s="260"/>
      <c r="AU26" s="260"/>
      <c r="AV26" s="260"/>
      <c r="AW26" s="262"/>
      <c r="AX26" s="263"/>
      <c r="AY26" s="260"/>
      <c r="AZ26" s="261"/>
      <c r="BA26" s="694">
        <f t="shared" ref="BA26" si="1">SUM(V26:AZ26)</f>
        <v>0</v>
      </c>
      <c r="BB26" s="695"/>
      <c r="BC26" s="696"/>
      <c r="BD26" s="697">
        <f>BA26*(28/DAY(EOMONTH(AV6,0)))/4</f>
        <v>0</v>
      </c>
      <c r="BE26" s="698"/>
      <c r="BF26" s="699"/>
      <c r="BG26" s="700" t="e">
        <f>ROUNDDOWN(SUM(BD26:BF26)/BA32,1)</f>
        <v>#DIV/0!</v>
      </c>
      <c r="BH26" s="701"/>
      <c r="BI26" s="702"/>
      <c r="BJ26" s="703">
        <f>ROUNDDOWN(SUM(BD26:BF26)/40,1)</f>
        <v>0</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Y27" si="2">SUM(V25:V26)</f>
        <v>0</v>
      </c>
      <c r="W27" s="207">
        <f t="shared" si="2"/>
        <v>0</v>
      </c>
      <c r="X27" s="207">
        <f t="shared" si="2"/>
        <v>0</v>
      </c>
      <c r="Y27" s="207">
        <f t="shared" si="2"/>
        <v>0</v>
      </c>
      <c r="Z27" s="207">
        <f t="shared" si="2"/>
        <v>0</v>
      </c>
      <c r="AA27" s="207">
        <f t="shared" si="2"/>
        <v>0</v>
      </c>
      <c r="AB27" s="264">
        <f t="shared" si="2"/>
        <v>0</v>
      </c>
      <c r="AC27" s="206">
        <f t="shared" si="2"/>
        <v>0</v>
      </c>
      <c r="AD27" s="207">
        <f t="shared" si="2"/>
        <v>0</v>
      </c>
      <c r="AE27" s="207">
        <f t="shared" si="2"/>
        <v>0</v>
      </c>
      <c r="AF27" s="207">
        <f t="shared" si="2"/>
        <v>0</v>
      </c>
      <c r="AG27" s="207">
        <f t="shared" si="2"/>
        <v>0</v>
      </c>
      <c r="AH27" s="207">
        <f t="shared" si="2"/>
        <v>0</v>
      </c>
      <c r="AI27" s="208">
        <f t="shared" si="2"/>
        <v>0</v>
      </c>
      <c r="AJ27" s="207">
        <f t="shared" si="2"/>
        <v>0</v>
      </c>
      <c r="AK27" s="207">
        <f t="shared" si="2"/>
        <v>0</v>
      </c>
      <c r="AL27" s="207">
        <f t="shared" si="2"/>
        <v>0</v>
      </c>
      <c r="AM27" s="207">
        <f t="shared" si="2"/>
        <v>0</v>
      </c>
      <c r="AN27" s="207">
        <f t="shared" si="2"/>
        <v>0</v>
      </c>
      <c r="AO27" s="207">
        <f t="shared" si="2"/>
        <v>0</v>
      </c>
      <c r="AP27" s="264">
        <f t="shared" si="2"/>
        <v>0</v>
      </c>
      <c r="AQ27" s="206">
        <f t="shared" si="2"/>
        <v>0</v>
      </c>
      <c r="AR27" s="207">
        <f t="shared" si="2"/>
        <v>0</v>
      </c>
      <c r="AS27" s="207">
        <f t="shared" si="2"/>
        <v>0</v>
      </c>
      <c r="AT27" s="207">
        <f t="shared" si="2"/>
        <v>0</v>
      </c>
      <c r="AU27" s="207">
        <f t="shared" si="2"/>
        <v>0</v>
      </c>
      <c r="AV27" s="207">
        <f t="shared" si="2"/>
        <v>0</v>
      </c>
      <c r="AW27" s="209">
        <f t="shared" si="2"/>
        <v>0</v>
      </c>
      <c r="AX27" s="207">
        <f t="shared" si="2"/>
        <v>0</v>
      </c>
      <c r="AY27" s="265">
        <f t="shared" si="2"/>
        <v>0</v>
      </c>
      <c r="AZ27" s="264">
        <f>SUM(AZ25:AZ26)</f>
        <v>0</v>
      </c>
      <c r="BA27" s="712">
        <f>SUM(BA25:BC26)</f>
        <v>0</v>
      </c>
      <c r="BB27" s="713"/>
      <c r="BC27" s="713"/>
      <c r="BD27" s="714">
        <f>SUM(BD25:BF26)</f>
        <v>0</v>
      </c>
      <c r="BE27" s="714"/>
      <c r="BF27" s="714"/>
      <c r="BG27" s="715" t="e">
        <f>SUM(BG25:BI26)</f>
        <v>#DIV/0!</v>
      </c>
      <c r="BH27" s="715"/>
      <c r="BI27" s="715"/>
      <c r="BJ27" s="716">
        <f>SUM(BJ25:BL26)</f>
        <v>0</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c r="W28" s="267"/>
      <c r="X28" s="267"/>
      <c r="Y28" s="267"/>
      <c r="Z28" s="267"/>
      <c r="AA28" s="267"/>
      <c r="AB28" s="268"/>
      <c r="AC28" s="269"/>
      <c r="AD28" s="267"/>
      <c r="AE28" s="267"/>
      <c r="AF28" s="267"/>
      <c r="AG28" s="267"/>
      <c r="AH28" s="267"/>
      <c r="AI28" s="270"/>
      <c r="AJ28" s="266"/>
      <c r="AK28" s="267"/>
      <c r="AL28" s="267"/>
      <c r="AM28" s="267"/>
      <c r="AN28" s="267"/>
      <c r="AO28" s="267"/>
      <c r="AP28" s="268"/>
      <c r="AQ28" s="269"/>
      <c r="AR28" s="267"/>
      <c r="AS28" s="267"/>
      <c r="AT28" s="267"/>
      <c r="AU28" s="267"/>
      <c r="AV28" s="267"/>
      <c r="AW28" s="270"/>
      <c r="AX28" s="266"/>
      <c r="AY28" s="267"/>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c r="W29" s="272"/>
      <c r="X29" s="272"/>
      <c r="Y29" s="272"/>
      <c r="Z29" s="272"/>
      <c r="AA29" s="272"/>
      <c r="AB29" s="273"/>
      <c r="AC29" s="274"/>
      <c r="AD29" s="272"/>
      <c r="AE29" s="272"/>
      <c r="AF29" s="272"/>
      <c r="AG29" s="272"/>
      <c r="AH29" s="272"/>
      <c r="AI29" s="275"/>
      <c r="AJ29" s="276"/>
      <c r="AK29" s="272"/>
      <c r="AL29" s="272"/>
      <c r="AM29" s="272"/>
      <c r="AN29" s="272"/>
      <c r="AO29" s="272"/>
      <c r="AP29" s="273"/>
      <c r="AQ29" s="274"/>
      <c r="AR29" s="272"/>
      <c r="AS29" s="272"/>
      <c r="AT29" s="272"/>
      <c r="AU29" s="272"/>
      <c r="AV29" s="272"/>
      <c r="AW29" s="275"/>
      <c r="AX29" s="276"/>
      <c r="AY29" s="272"/>
      <c r="AZ29" s="277"/>
      <c r="BA29" s="694">
        <f>SUM(V29:AZ29)</f>
        <v>0</v>
      </c>
      <c r="BB29" s="695"/>
      <c r="BC29" s="696"/>
      <c r="BD29" s="697">
        <f>BA29*(28/DAY(EOMONTH(AV6,0)))/4</f>
        <v>0</v>
      </c>
      <c r="BE29" s="698"/>
      <c r="BF29" s="699"/>
      <c r="BG29" s="700" t="e">
        <f>ROUNDDOWN(SUM(BD29:BF29)/BA32,1)</f>
        <v>#DIV/0!</v>
      </c>
      <c r="BH29" s="701"/>
      <c r="BI29" s="702"/>
      <c r="BJ29" s="703">
        <f>ROUNDDOWN(SUM(BD29:BF29)/40,1)</f>
        <v>0</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
      </c>
      <c r="W30" s="279" t="str">
        <f>IF(OR(AND((W28&gt;=1),COUNTIF(W37:W46,"☆")&gt;=1,BU17="OK",BU19="OK",AO4="OK"),AND((W28=0),COUNTIF(W37:W46,"△")&gt;=1,BU17="OK",BU19="OK",AO4="OK")),"○","")</f>
        <v/>
      </c>
      <c r="X30" s="279" t="str">
        <f>IF(OR(AND((X28&gt;=1),COUNTIF(X37:X46,"☆")&gt;=1,BU17="OK",BU19="OK",AO4="OK"),AND((X28=0),COUNTIF(X37:X46,"△")&gt;=1,BU17="OK",BU19="OK",AO4="OK")),"○","")</f>
        <v/>
      </c>
      <c r="Y30" s="279" t="str">
        <f>IF(OR(AND((Y28&gt;=1),COUNTIF(Y37:Y46,"☆")&gt;=1,BU17="OK",BU19="OK",AO4="OK"),AND((Y28=0),COUNTIF(Y37:Y46,"△")&gt;=1,BU17="OK",BU19="OK",AO4="OK")),"○","")</f>
        <v/>
      </c>
      <c r="Z30" s="279" t="str">
        <f>IF(OR(AND((Z28&gt;=1),COUNTIF(Z37:Z46,"☆")&gt;=1,BU17="OK",BU19="OK",AO4="OK"),AND((Z28=0),COUNTIF(Z37:Z46,"△")&gt;=1,BU17="OK",BU19="OK",AO4="OK")),"○","")</f>
        <v/>
      </c>
      <c r="AA30" s="279" t="str">
        <f>IF(OR(AND((AA28&gt;=1),COUNTIF(AA37:AA46,"☆")&gt;=1,BU17="OK",BU19="OK",AO4="OK"),AND((AA28=0),COUNTIF(AA37:AA46,"△")&gt;=1,BU17="OK",BU19="OK",AO4="OK")),"○","")</f>
        <v/>
      </c>
      <c r="AB30" s="280" t="str">
        <f>IF(OR(AND((AB28&gt;=1),COUNTIF(AB37:AB46,"☆")&gt;=1,BU17="OK",BU19="OK",AO4="OK"),AND((AB28=0),COUNTIF(AB37:AB46,"△")&gt;=1,BU17="OK",BU19="OK",AO4="OK")),"○","")</f>
        <v/>
      </c>
      <c r="AC30" s="281" t="str">
        <f>IF(OR(AND((AC28&gt;=1),COUNTIF(AC37:AC46,"☆")&gt;=1,BU17="OK",BU19="OK",AO4="OK"),AND((AC28=0),COUNTIF(AC37:AC46,"△")&gt;=1,BU17="OK",BU19="OK",AO4="OK")),"○","")</f>
        <v/>
      </c>
      <c r="AD30" s="279" t="str">
        <f>IF(OR(AND((AD28&gt;=1),COUNTIF(AD37:AD46,"☆")&gt;=1,BU17="OK",BU19="OK",AO4="OK"),AND((AD28=0),COUNTIF(AD37:AD46,"△")&gt;=1,BU17="OK",BU19="OK",AO4="OK")),"○","")</f>
        <v/>
      </c>
      <c r="AE30" s="279" t="str">
        <f>IF(OR(AND((AE28&gt;=1),COUNTIF(AE37:AE46,"☆")&gt;=1,BU17="OK",BU19="OK",AO4="OK"),AND((AE28=0),COUNTIF(AE37:AE46,"△")&gt;=1,BU17="OK",BU19="OK",AO4="OK")),"○","")</f>
        <v/>
      </c>
      <c r="AF30" s="279" t="str">
        <f>IF(OR(AND((AF28&gt;=1),COUNTIF(AF37:AF46,"☆")&gt;=1,BU17="OK",BU19="OK",AO4="OK"),AND((AF28=0),COUNTIF(AF37:AF46,"△")&gt;=1,BU17="OK",BU19="OK",AO4="OK")),"○","")</f>
        <v/>
      </c>
      <c r="AG30" s="279" t="str">
        <f>IF(OR(AND((AG28&gt;=1),COUNTIF(AG37:AG46,"☆")&gt;=1,BU17="OK",BU19="OK",AO4="OK"),AND((AG28=0),COUNTIF(AG37:AG46,"△")&gt;=1,BU17="OK",BU19="OK",AO4="OK")),"○","")</f>
        <v/>
      </c>
      <c r="AH30" s="279" t="str">
        <f>IF(OR(AND((AH28&gt;=1),COUNTIF(AH37:AH46,"☆")&gt;=1,BU17="OK",BU19="OK",AO4="OK"),AND((AH28=0),COUNTIF(AH37:AH46,"△")&gt;=1,BU17="OK",BU19="OK",AO4="OK")),"○","")</f>
        <v/>
      </c>
      <c r="AI30" s="282" t="str">
        <f>IF(OR(AND((AI28&gt;=1),COUNTIF(AI37:AI46,"☆")&gt;=1,BU17="OK",BU19="OK",AO4="OK"),AND((AI28=0),COUNTIF(AI37:AI46,"△")&gt;=1,BU17="OK",BU19="OK",AO4="OK")),"○","")</f>
        <v/>
      </c>
      <c r="AJ30" s="278" t="str">
        <f>IF(OR(AND((AJ28&gt;=1),COUNTIF(AJ37:AJ46,"☆")&gt;=1,BU17="OK",BU19="OK",AO4="OK"),AND((AJ28=0),COUNTIF(AJ37:AJ46,"△")&gt;=1,BU17="OK",BU19="OK",AO4="OK")),"○","")</f>
        <v/>
      </c>
      <c r="AK30" s="279" t="str">
        <f>IF(OR(AND((AK28&gt;=1),COUNTIF(AK37:AK46,"☆")&gt;=1,BU17="OK",BU19="OK",AO4="OK"),AND((AK28=0),COUNTIF(AK37:AK46,"△")&gt;=1,BU17="OK",BU19="OK",AO4="OK")),"○","")</f>
        <v/>
      </c>
      <c r="AL30" s="279" t="str">
        <f>IF(OR(AND((AL28&gt;=1),COUNTIF(AL37:AL46,"☆")&gt;=1,BU17="OK",BU19="OK",AO4="OK"),AND((AL28=0),COUNTIF(AL37:AL46,"△")&gt;=1,BU17="OK",BU19="OK",AO4="OK")),"○","")</f>
        <v/>
      </c>
      <c r="AM30" s="279" t="str">
        <f>IF(OR(AND((AM28&gt;=1),COUNTIF(AM37:AM46,"☆")&gt;=1,BU17="OK",BU19="OK",AO4="OK"),AND((AM28=0),COUNTIF(AM37:AM46,"△")&gt;=1,BU17="OK",BU19="OK",AO4="OK")),"○","")</f>
        <v/>
      </c>
      <c r="AN30" s="279" t="str">
        <f>IF(OR(AND((AN28&gt;=1),COUNTIF(AN37:AN46,"☆")&gt;=1,BU17="OK",BU19="OK",AO4="OK"),AND((AN28=0),COUNTIF(AN37:AN46,"△")&gt;=1,BU17="OK",BU19="OK",AO4="OK")),"○","")</f>
        <v/>
      </c>
      <c r="AO30" s="279" t="str">
        <f>IF(OR(AND((AO28&gt;=1),COUNTIF(AO37:AO46,"☆")&gt;=1,BU17="OK",BU19="OK",AO4="OK"),AND((AO28=0),COUNTIF(AO37:AO46,"△")&gt;=1,BU17="OK",BU19="OK",AO4="OK")),"○","")</f>
        <v/>
      </c>
      <c r="AP30" s="280" t="str">
        <f>IF(OR(AND((AP28&gt;=1),COUNTIF(AP37:AP46,"☆")&gt;=1,BU17="OK",BU19="OK",AO4="OK"),AND((AP28=0),COUNTIF(AP37:AP46,"△")&gt;=1,BU17="OK",BU19="OK",AO4="OK")),"○","")</f>
        <v/>
      </c>
      <c r="AQ30" s="281" t="str">
        <f>IF(OR(AND((AQ28&gt;=1),COUNTIF(AQ37:AQ46,"☆")&gt;=1,BU17="OK",BU19="OK",AO4="OK"),AND((AQ28=0),COUNTIF(AQ37:AQ46,"△")&gt;=1,BU17="OK",BU19="OK",AO4="OK")),"○","")</f>
        <v/>
      </c>
      <c r="AR30" s="279" t="str">
        <f>IF(OR(AND((AR28&gt;=1),COUNTIF(AR37:AR46,"☆")&gt;=1,BU17="OK",BU19="OK",AO4="OK"),AND((AR28=0),COUNTIF(AR37:AR46,"△")&gt;=1,BU17="OK",BU19="OK",AO4="OK")),"○","")</f>
        <v/>
      </c>
      <c r="AS30" s="279" t="str">
        <f>IF(OR(AND((AS28&gt;=1),COUNTIF(AS37:AS46,"☆")&gt;=1,BU17="OK",BU19="OK",AO4="OK"),AND((AS28=0),COUNTIF(AS37:AS46,"△")&gt;=1,BU17="OK",BU19="OK",AO4="OK")),"○","")</f>
        <v/>
      </c>
      <c r="AT30" s="279" t="str">
        <f>IF(OR(AND((AT28&gt;=1),COUNTIF(AT37:AT46,"☆")&gt;=1,BU17="OK",BU19="OK",AO4="OK"),AND((AT28=0),COUNTIF(AT37:AT46,"△")&gt;=1,BU17="OK",BU19="OK",AO4="OK")),"○","")</f>
        <v/>
      </c>
      <c r="AU30" s="279" t="str">
        <f>IF(OR(AND((AU28&gt;=1),COUNTIF(AU37:AU46,"☆")&gt;=1,BU17="OK",BU19="OK",AO4="OK"),AND((AU28=0),COUNTIF(AU37:AU46,"△")&gt;=1,BU17="OK",BU19="OK",AO4="OK")),"○","")</f>
        <v/>
      </c>
      <c r="AV30" s="279" t="str">
        <f>IF(OR(AND((AV28&gt;=1),COUNTIF(AV37:AV46,"☆")&gt;=1,BU17="OK",BU19="OK",AO4="OK"),AND((AV28=0),COUNTIF(AV37:AV46,"△")&gt;=1,BU17="OK",BU19="OK",AO4="OK")),"○","")</f>
        <v/>
      </c>
      <c r="AW30" s="282" t="str">
        <f>IF(OR(AND((AW28&gt;=1),COUNTIF(AW37:AW46,"☆")&gt;=1,BU17="OK",BU19="OK",AO4="OK"),AND((AW28=0),COUNTIF(AW37:AW46,"△")&gt;=1,BU17="OK",BU19="OK",AO4="OK")),"○","")</f>
        <v/>
      </c>
      <c r="AX30" s="278" t="str">
        <f>IF(OR(AND((AX28&gt;=1),COUNTIF(AX37:AX46,"☆")&gt;=1,BU17="OK",BU19="OK",AO4="OK"),AND((AX28=0),COUNTIF(AX37:AX46,"△")&gt;=1,BU17="OK",BU19="OK",AO4="OK")),"○","")</f>
        <v/>
      </c>
      <c r="AY30" s="279" t="str">
        <f>IF(OR(AND((AY28&gt;=1),COUNTIF(AY37:AY46,"☆")&gt;=1,BU17="OK",BU19="OK",AO4="OK"),AND((AY28=0),COUNTIF(AY37:AY46,"△")&gt;=1,BU17="OK",BU19="OK",AO4="OK")),"○","")</f>
        <v/>
      </c>
      <c r="AZ30" s="280" t="str">
        <f>IF(OR(AND((AZ28&gt;=1),COUNTIF(AZ37:AZ46,"☆")&gt;=1,BU17="OK",BU19="OK",AO4="OK"),AND((AZ28=0),COUNTIF(AZ37:AZ46,"△")&gt;=1,BU17="OK",BU19="OK",AO4="OK")),"○","")</f>
        <v/>
      </c>
      <c r="BA30" s="685" t="s">
        <v>30</v>
      </c>
      <c r="BB30" s="686"/>
      <c r="BC30" s="729"/>
      <c r="BD30" s="730">
        <f>IF(AND(BU17="OK",BU18="OK",BU19="OK",AO4="OK"),COUNTIF(V30:AZ30,"○"),0)</f>
        <v>0</v>
      </c>
      <c r="BE30" s="730"/>
      <c r="BF30" s="730"/>
      <c r="BG30" s="730"/>
      <c r="BH30" s="730"/>
      <c r="BI30" s="730"/>
      <c r="BJ30" s="730"/>
      <c r="BK30" s="730"/>
      <c r="BL30" s="731"/>
      <c r="BM30" s="732">
        <f>BD30*12</f>
        <v>0</v>
      </c>
      <c r="BN30" s="733"/>
      <c r="BO30" s="733"/>
      <c r="BP30" s="734"/>
      <c r="BQ30" s="827"/>
      <c r="BR30" s="828"/>
      <c r="BS30" s="828"/>
      <c r="BT30" s="828"/>
      <c r="BU30" s="828"/>
      <c r="BV30" s="829"/>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
      </c>
      <c r="W31" s="284" t="str">
        <f>IF(AND((W28&gt;1),COUNTIF(W37:W46,"☆")&gt;=1,BU17="OK",BU18="OK",BU20="OK",AO4="OK"),"○","")</f>
        <v/>
      </c>
      <c r="X31" s="284" t="str">
        <f>IF(AND((X28&gt;1),COUNTIF(X37:X46,"☆")&gt;=1,BU17="OK",BU18="OK",BU20="OK",AO4="OK"),"○","")</f>
        <v/>
      </c>
      <c r="Y31" s="284" t="str">
        <f>IF(AND((Y28&gt;1),COUNTIF(Y37:Y46,"☆")&gt;=1,BU17="OK",BU18="OK",BU20="OK",AO4="OK"),"○","")</f>
        <v/>
      </c>
      <c r="Z31" s="284" t="str">
        <f>IF(AND((Z28&gt;1),COUNTIF(Z37:Z46,"☆")&gt;=1,BU17="OK",BU18="OK",BU20="OK",AO4="OK"),"○","")</f>
        <v/>
      </c>
      <c r="AA31" s="284" t="str">
        <f>IF(AND((AA28&gt;1),COUNTIF(AA37:AA46,"☆")&gt;=1,BU17="OK",BU18="OK",BU20="OK",AO4="OK"),"○","")</f>
        <v/>
      </c>
      <c r="AB31" s="285" t="str">
        <f>IF(AND((AB28&gt;1),COUNTIF(AB37:AB46,"☆")&gt;=1,BU17="OK",BU18="OK",BU20="OK",AO4="OK"),"○","")</f>
        <v/>
      </c>
      <c r="AC31" s="286" t="str">
        <f>IF(AND((AC28&gt;1),COUNTIF(AC37:AC46,"☆")&gt;=1,BU17="OK",BU18="OK",BU20="OK",AO4="OK"),"○","")</f>
        <v/>
      </c>
      <c r="AD31" s="284" t="str">
        <f>IF(AND((AD28&gt;1),COUNTIF(AD37:AD46,"☆")&gt;=1,BU17="OK",BU18="OK",BU20="OK",AO4="OK"),"○","")</f>
        <v/>
      </c>
      <c r="AE31" s="284" t="str">
        <f>IF(AND((AE28&gt;1),COUNTIF(AE37:AE46,"☆")&gt;=1,BU17="OK",BU18="OK",BU20="OK",AO4="OK"),"○","")</f>
        <v/>
      </c>
      <c r="AF31" s="284" t="str">
        <f>IF(AND((AF28&gt;1),COUNTIF(AF37:AF46,"☆")&gt;=1,BU17="OK",BU18="OK",BU20="OK",AO4="OK"),"○","")</f>
        <v/>
      </c>
      <c r="AG31" s="284" t="str">
        <f>IF(AND((AG28&gt;1),COUNTIF(AG37:AG46,"☆")&gt;=1,BU17="OK",BU18="OK",BU20="OK",AO4="OK"),"○","")</f>
        <v/>
      </c>
      <c r="AH31" s="284" t="str">
        <f>IF(AND((AH28&gt;1),COUNTIF(AH37:AH46,"☆")&gt;=1,BU17="OK",BU18="OK",BU20="OK",AO4="OK"),"○","")</f>
        <v/>
      </c>
      <c r="AI31" s="287" t="str">
        <f>IF(AND((AI28&gt;1),COUNTIF(AI37:AI46,"☆")&gt;=1,BU17="OK",BU18="OK",BU20="OK",AO4="OK"),"○","")</f>
        <v/>
      </c>
      <c r="AJ31" s="283" t="str">
        <f>IF(AND((AJ28&gt;1),COUNTIF(AJ37:AJ46,"☆")&gt;=1,BU17="OK",BU18="OK",BU20="OK",AO4="OK"),"○","")</f>
        <v/>
      </c>
      <c r="AK31" s="284" t="str">
        <f>IF(AND((AK28&gt;1),COUNTIF(AK37:AK46,"☆")&gt;=1,BU17="OK",BU18="OK",BU20="OK",AO4="OK"),"○","")</f>
        <v/>
      </c>
      <c r="AL31" s="284" t="str">
        <f>IF(AND((AL28&gt;1),COUNTIF(AL37:AL46,"☆")&gt;=1,BU17="OK",BU18="OK",BU20="OK",AO4="OK"),"○","")</f>
        <v/>
      </c>
      <c r="AM31" s="284" t="str">
        <f>IF(AND((AM28&gt;1),COUNTIF(AM37:AM46,"☆")&gt;=1,BU17="OK",BU18="OK",BU20="OK",AO4="OK"),"○","")</f>
        <v/>
      </c>
      <c r="AN31" s="284" t="str">
        <f>IF(AND((AN28&gt;1),COUNTIF(AN37:AN46,"☆")&gt;=1,BU17="OK",BU18="OK",BU20="OK",AO4="OK"),"○","")</f>
        <v/>
      </c>
      <c r="AO31" s="284" t="str">
        <f>IF(AND((AO28&gt;1),COUNTIF(AO37:AO46,"☆")&gt;=1,BU17="OK",BU18="OK",BU20="OK",AO4="OK"),"○","")</f>
        <v/>
      </c>
      <c r="AP31" s="285" t="str">
        <f>IF(AND((AP28&gt;1),COUNTIF(AP37:AP46,"☆")&gt;=1,BU17="OK",BU18="OK",BU20="OK",AO4="OK"),"○","")</f>
        <v/>
      </c>
      <c r="AQ31" s="286" t="str">
        <f>IF(AND((AQ28&gt;1),COUNTIF(AQ37:AQ46,"☆")&gt;=1,BU17="OK",BU18="OK",BU20="OK",AO4="OK"),"○","")</f>
        <v/>
      </c>
      <c r="AR31" s="284" t="str">
        <f>IF(AND((AR28&gt;1),COUNTIF(AR37:AR46,"☆")&gt;=1,BU17="OK",BU18="OK",BU20="OK",AO4="OK"),"○","")</f>
        <v/>
      </c>
      <c r="AS31" s="284" t="str">
        <f>IF(AND((AS28&gt;1),COUNTIF(AS37:AS46,"☆")&gt;=1,BU17="OK",BU18="OK",BU20="OK",AO4="OK"),"○","")</f>
        <v/>
      </c>
      <c r="AT31" s="284" t="str">
        <f>IF(AND((AT28&gt;1),COUNTIF(AT37:AT46,"☆")&gt;=1,BU17="OK",BU18="OK",BU20="OK",AO4="OK"),"○","")</f>
        <v/>
      </c>
      <c r="AU31" s="284" t="str">
        <f>IF(AND((AU28&gt;1),COUNTIF(AU37:AU46,"☆")&gt;=1,BU17="OK",BU18="OK",BU20="OK",AO4="OK"),"○","")</f>
        <v/>
      </c>
      <c r="AV31" s="284" t="str">
        <f>IF(AND((AV28&gt;1),COUNTIF(AV37:AV46,"☆")&gt;=1,BU17="OK",BU18="OK",BU20="OK",AO4="OK"),"○","")</f>
        <v/>
      </c>
      <c r="AW31" s="287" t="str">
        <f>IF(AND((AW28&gt;1),COUNTIF(AW37:AW46,"☆")&gt;=1,BU17="OK",BU18="OK",BU20="OK",AO4="OK"),"○","")</f>
        <v/>
      </c>
      <c r="AX31" s="283" t="str">
        <f>IF(AND((AX28&gt;1),COUNTIF(AX37:AX46,"☆")&gt;=1,BU17="OK",BU18="OK",BU20="OK",AO4="OK"),"○","")</f>
        <v/>
      </c>
      <c r="AY31" s="284" t="str">
        <f>IF(AND((AY28&gt;1),COUNTIF(AY37:AY46,"☆")&gt;=1,BU17="OK",BU18="OK",BU20="OK",AO4="OK"),"○","")</f>
        <v/>
      </c>
      <c r="AZ31" s="285" t="str">
        <f>IF(AND((AZ28&gt;1),COUNTIF(AZ37:AZ46,"☆")&gt;=1,BU17="OK",BU18="OK",BU20="OK",AO4="OK"),"○","")</f>
        <v/>
      </c>
      <c r="BA31" s="691" t="s">
        <v>30</v>
      </c>
      <c r="BB31" s="692"/>
      <c r="BC31" s="748"/>
      <c r="BD31" s="749">
        <f>IF(AND(BU17="OK",BU18="OK",BU20="OK",AO4="OK"),COUNTIF(V31:AZ31,"○"),0)</f>
        <v>0</v>
      </c>
      <c r="BE31" s="749"/>
      <c r="BF31" s="749"/>
      <c r="BG31" s="749"/>
      <c r="BH31" s="749"/>
      <c r="BI31" s="749"/>
      <c r="BJ31" s="749"/>
      <c r="BK31" s="749"/>
      <c r="BL31" s="750"/>
      <c r="BM31" s="769">
        <f>BD31*12</f>
        <v>0</v>
      </c>
      <c r="BN31" s="749"/>
      <c r="BO31" s="749"/>
      <c r="BP31" s="750"/>
      <c r="BQ31" s="830"/>
      <c r="BR31" s="831"/>
      <c r="BS31" s="831"/>
      <c r="BT31" s="831"/>
      <c r="BU31" s="831"/>
      <c r="BV31" s="832"/>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基本情報シート!$C$25</f>
        <v>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3">WEEKDAY(W35,1)</f>
        <v>5</v>
      </c>
      <c r="X36" s="289">
        <f t="shared" si="3"/>
        <v>6</v>
      </c>
      <c r="Y36" s="289">
        <f t="shared" si="3"/>
        <v>7</v>
      </c>
      <c r="Z36" s="289">
        <f t="shared" si="3"/>
        <v>1</v>
      </c>
      <c r="AA36" s="289">
        <f t="shared" si="3"/>
        <v>2</v>
      </c>
      <c r="AB36" s="289">
        <f t="shared" si="3"/>
        <v>3</v>
      </c>
      <c r="AC36" s="289">
        <f t="shared" si="3"/>
        <v>4</v>
      </c>
      <c r="AD36" s="289">
        <f t="shared" si="3"/>
        <v>5</v>
      </c>
      <c r="AE36" s="289">
        <f t="shared" si="3"/>
        <v>6</v>
      </c>
      <c r="AF36" s="289">
        <f t="shared" si="3"/>
        <v>7</v>
      </c>
      <c r="AG36" s="289">
        <f t="shared" si="3"/>
        <v>1</v>
      </c>
      <c r="AH36" s="289">
        <f t="shared" si="3"/>
        <v>2</v>
      </c>
      <c r="AI36" s="289">
        <f t="shared" si="3"/>
        <v>3</v>
      </c>
      <c r="AJ36" s="289">
        <f t="shared" si="3"/>
        <v>4</v>
      </c>
      <c r="AK36" s="289">
        <f t="shared" si="3"/>
        <v>5</v>
      </c>
      <c r="AL36" s="289">
        <f t="shared" si="3"/>
        <v>6</v>
      </c>
      <c r="AM36" s="289">
        <f t="shared" si="3"/>
        <v>7</v>
      </c>
      <c r="AN36" s="289">
        <f t="shared" si="3"/>
        <v>1</v>
      </c>
      <c r="AO36" s="289">
        <f t="shared" si="3"/>
        <v>2</v>
      </c>
      <c r="AP36" s="289">
        <f t="shared" si="3"/>
        <v>3</v>
      </c>
      <c r="AQ36" s="289">
        <f t="shared" si="3"/>
        <v>4</v>
      </c>
      <c r="AR36" s="289">
        <f t="shared" si="3"/>
        <v>5</v>
      </c>
      <c r="AS36" s="289">
        <f t="shared" si="3"/>
        <v>6</v>
      </c>
      <c r="AT36" s="289">
        <f t="shared" si="3"/>
        <v>7</v>
      </c>
      <c r="AU36" s="289">
        <f t="shared" si="3"/>
        <v>1</v>
      </c>
      <c r="AV36" s="289">
        <f t="shared" si="3"/>
        <v>2</v>
      </c>
      <c r="AW36" s="289">
        <f t="shared" si="3"/>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c r="E37" s="770"/>
      <c r="F37" s="770"/>
      <c r="G37" s="770"/>
      <c r="H37" s="770"/>
      <c r="I37" s="771"/>
      <c r="J37" s="833"/>
      <c r="K37" s="834"/>
      <c r="L37" s="835"/>
      <c r="M37" s="773"/>
      <c r="N37" s="773"/>
      <c r="O37" s="773"/>
      <c r="P37" s="773"/>
      <c r="Q37" s="773"/>
      <c r="R37" s="773"/>
      <c r="S37" s="773"/>
      <c r="T37" s="773"/>
      <c r="U37" s="774"/>
      <c r="V37" s="291"/>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775">
        <f t="shared" ref="BA37:BA46" si="4">COUNTA(V37:AZ37)</f>
        <v>0</v>
      </c>
      <c r="BB37" s="776"/>
      <c r="BC37" s="823"/>
      <c r="BD37" s="824"/>
      <c r="BE37" s="824"/>
      <c r="BF37" s="824"/>
      <c r="BG37" s="824"/>
      <c r="BH37" s="824"/>
      <c r="BI37" s="824"/>
      <c r="BJ37" s="824"/>
      <c r="BK37" s="779"/>
      <c r="BL37" s="780"/>
      <c r="BM37" s="780"/>
      <c r="BN37" s="780"/>
      <c r="BO37" s="781"/>
      <c r="BP37" s="23"/>
      <c r="BQ37" s="147"/>
    </row>
    <row r="38" spans="1:76" s="1" customFormat="1" ht="16.2">
      <c r="C38" s="293">
        <v>2</v>
      </c>
      <c r="D38" s="782"/>
      <c r="E38" s="782"/>
      <c r="F38" s="782"/>
      <c r="G38" s="782"/>
      <c r="H38" s="782"/>
      <c r="I38" s="783"/>
      <c r="J38" s="820"/>
      <c r="K38" s="821"/>
      <c r="L38" s="822"/>
      <c r="M38" s="785"/>
      <c r="N38" s="785"/>
      <c r="O38" s="785"/>
      <c r="P38" s="785"/>
      <c r="Q38" s="785"/>
      <c r="R38" s="785"/>
      <c r="S38" s="785"/>
      <c r="T38" s="785"/>
      <c r="U38" s="786"/>
      <c r="V38" s="294"/>
      <c r="W38" s="295"/>
      <c r="X38" s="295"/>
      <c r="Y38" s="295"/>
      <c r="Z38" s="295"/>
      <c r="AA38" s="295"/>
      <c r="AB38" s="295"/>
      <c r="AC38" s="295"/>
      <c r="AD38" s="295"/>
      <c r="AE38" s="295"/>
      <c r="AF38" s="295"/>
      <c r="AG38" s="295"/>
      <c r="AH38" s="295"/>
      <c r="AI38" s="295"/>
      <c r="AJ38" s="295"/>
      <c r="AK38" s="295"/>
      <c r="AL38" s="295"/>
      <c r="AM38" s="295"/>
      <c r="AN38" s="295"/>
      <c r="AO38" s="295"/>
      <c r="AP38" s="295"/>
      <c r="AQ38" s="295"/>
      <c r="AR38" s="295"/>
      <c r="AS38" s="295"/>
      <c r="AT38" s="295"/>
      <c r="AU38" s="295"/>
      <c r="AV38" s="295"/>
      <c r="AW38" s="295"/>
      <c r="AX38" s="295"/>
      <c r="AY38" s="295"/>
      <c r="AZ38" s="295"/>
      <c r="BA38" s="787">
        <f t="shared" si="4"/>
        <v>0</v>
      </c>
      <c r="BB38" s="788"/>
      <c r="BC38" s="818"/>
      <c r="BD38" s="819"/>
      <c r="BE38" s="819"/>
      <c r="BF38" s="819"/>
      <c r="BG38" s="819"/>
      <c r="BH38" s="819"/>
      <c r="BI38" s="819"/>
      <c r="BJ38" s="819"/>
      <c r="BK38" s="791"/>
      <c r="BL38" s="792"/>
      <c r="BM38" s="792"/>
      <c r="BN38" s="792"/>
      <c r="BO38" s="793"/>
      <c r="BP38" s="23"/>
      <c r="BQ38" s="147"/>
    </row>
    <row r="39" spans="1:76" s="1" customFormat="1" ht="16.2">
      <c r="C39" s="293">
        <v>3</v>
      </c>
      <c r="D39" s="782"/>
      <c r="E39" s="782"/>
      <c r="F39" s="782"/>
      <c r="G39" s="782"/>
      <c r="H39" s="782"/>
      <c r="I39" s="783"/>
      <c r="J39" s="820"/>
      <c r="K39" s="821"/>
      <c r="L39" s="822"/>
      <c r="M39" s="785"/>
      <c r="N39" s="785"/>
      <c r="O39" s="785"/>
      <c r="P39" s="785"/>
      <c r="Q39" s="785"/>
      <c r="R39" s="785"/>
      <c r="S39" s="785"/>
      <c r="T39" s="785"/>
      <c r="U39" s="786"/>
      <c r="V39" s="294"/>
      <c r="W39" s="295"/>
      <c r="X39" s="295"/>
      <c r="Y39" s="295"/>
      <c r="Z39" s="295"/>
      <c r="AA39" s="295"/>
      <c r="AB39" s="295"/>
      <c r="AC39" s="295"/>
      <c r="AD39" s="295"/>
      <c r="AE39" s="295"/>
      <c r="AF39" s="295"/>
      <c r="AG39" s="295"/>
      <c r="AH39" s="295"/>
      <c r="AI39" s="295"/>
      <c r="AJ39" s="295"/>
      <c r="AK39" s="295"/>
      <c r="AL39" s="295"/>
      <c r="AM39" s="295"/>
      <c r="AN39" s="295"/>
      <c r="AO39" s="295"/>
      <c r="AP39" s="295"/>
      <c r="AQ39" s="295"/>
      <c r="AR39" s="295"/>
      <c r="AS39" s="295"/>
      <c r="AT39" s="295"/>
      <c r="AU39" s="295"/>
      <c r="AV39" s="295"/>
      <c r="AW39" s="295"/>
      <c r="AX39" s="295"/>
      <c r="AY39" s="295"/>
      <c r="AZ39" s="295"/>
      <c r="BA39" s="787">
        <f t="shared" si="4"/>
        <v>0</v>
      </c>
      <c r="BB39" s="788"/>
      <c r="BC39" s="818"/>
      <c r="BD39" s="819"/>
      <c r="BE39" s="819"/>
      <c r="BF39" s="819"/>
      <c r="BG39" s="819"/>
      <c r="BH39" s="819"/>
      <c r="BI39" s="819"/>
      <c r="BJ39" s="819"/>
      <c r="BK39" s="791"/>
      <c r="BL39" s="792"/>
      <c r="BM39" s="792"/>
      <c r="BN39" s="792"/>
      <c r="BO39" s="793"/>
      <c r="BP39" s="23"/>
      <c r="BQ39" s="147"/>
    </row>
    <row r="40" spans="1:76" s="1" customFormat="1" ht="16.2">
      <c r="C40" s="293">
        <v>4</v>
      </c>
      <c r="D40" s="782"/>
      <c r="E40" s="782"/>
      <c r="F40" s="782"/>
      <c r="G40" s="782"/>
      <c r="H40" s="782"/>
      <c r="I40" s="783"/>
      <c r="J40" s="820"/>
      <c r="K40" s="821"/>
      <c r="L40" s="822"/>
      <c r="M40" s="785"/>
      <c r="N40" s="785"/>
      <c r="O40" s="785"/>
      <c r="P40" s="785"/>
      <c r="Q40" s="785"/>
      <c r="R40" s="785"/>
      <c r="S40" s="785"/>
      <c r="T40" s="785"/>
      <c r="U40" s="786"/>
      <c r="V40" s="294"/>
      <c r="W40" s="295"/>
      <c r="X40" s="295"/>
      <c r="Y40" s="295"/>
      <c r="Z40" s="295"/>
      <c r="AA40" s="295"/>
      <c r="AB40" s="295"/>
      <c r="AC40" s="295"/>
      <c r="AD40" s="295"/>
      <c r="AE40" s="295"/>
      <c r="AF40" s="295"/>
      <c r="AG40" s="295"/>
      <c r="AH40" s="295"/>
      <c r="AI40" s="295"/>
      <c r="AJ40" s="295"/>
      <c r="AK40" s="295"/>
      <c r="AL40" s="295"/>
      <c r="AM40" s="295"/>
      <c r="AN40" s="295"/>
      <c r="AO40" s="295"/>
      <c r="AP40" s="295"/>
      <c r="AQ40" s="295"/>
      <c r="AR40" s="295"/>
      <c r="AS40" s="295"/>
      <c r="AT40" s="295"/>
      <c r="AU40" s="295"/>
      <c r="AV40" s="295"/>
      <c r="AW40" s="295"/>
      <c r="AX40" s="295"/>
      <c r="AY40" s="295"/>
      <c r="AZ40" s="295"/>
      <c r="BA40" s="787">
        <f t="shared" si="4"/>
        <v>0</v>
      </c>
      <c r="BB40" s="788"/>
      <c r="BC40" s="818"/>
      <c r="BD40" s="819"/>
      <c r="BE40" s="819"/>
      <c r="BF40" s="819"/>
      <c r="BG40" s="819"/>
      <c r="BH40" s="819"/>
      <c r="BI40" s="819"/>
      <c r="BJ40" s="819"/>
      <c r="BK40" s="791"/>
      <c r="BL40" s="792"/>
      <c r="BM40" s="792"/>
      <c r="BN40" s="792"/>
      <c r="BO40" s="793"/>
      <c r="BP40" s="23"/>
      <c r="BQ40" s="147"/>
    </row>
    <row r="41" spans="1:76" s="1" customFormat="1" ht="16.2">
      <c r="C41" s="293">
        <v>5</v>
      </c>
      <c r="D41" s="782"/>
      <c r="E41" s="782"/>
      <c r="F41" s="782"/>
      <c r="G41" s="782"/>
      <c r="H41" s="782"/>
      <c r="I41" s="783"/>
      <c r="J41" s="820"/>
      <c r="K41" s="821"/>
      <c r="L41" s="822"/>
      <c r="M41" s="785"/>
      <c r="N41" s="785"/>
      <c r="O41" s="785"/>
      <c r="P41" s="785"/>
      <c r="Q41" s="785"/>
      <c r="R41" s="785"/>
      <c r="S41" s="785"/>
      <c r="T41" s="785"/>
      <c r="U41" s="786"/>
      <c r="V41" s="294"/>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5"/>
      <c r="AS41" s="295"/>
      <c r="AT41" s="295"/>
      <c r="AU41" s="295"/>
      <c r="AV41" s="295"/>
      <c r="AW41" s="295"/>
      <c r="AX41" s="295"/>
      <c r="AY41" s="295"/>
      <c r="AZ41" s="295"/>
      <c r="BA41" s="787">
        <f t="shared" si="4"/>
        <v>0</v>
      </c>
      <c r="BB41" s="788"/>
      <c r="BC41" s="818"/>
      <c r="BD41" s="819"/>
      <c r="BE41" s="819"/>
      <c r="BF41" s="819"/>
      <c r="BG41" s="819"/>
      <c r="BH41" s="819"/>
      <c r="BI41" s="819"/>
      <c r="BJ41" s="819"/>
      <c r="BK41" s="791"/>
      <c r="BL41" s="792"/>
      <c r="BM41" s="792"/>
      <c r="BN41" s="792"/>
      <c r="BO41" s="793"/>
      <c r="BP41" s="23"/>
      <c r="BQ41" s="147"/>
    </row>
    <row r="42" spans="1:76" s="1" customFormat="1" ht="16.2">
      <c r="C42" s="293">
        <v>6</v>
      </c>
      <c r="D42" s="782"/>
      <c r="E42" s="782"/>
      <c r="F42" s="782"/>
      <c r="G42" s="782"/>
      <c r="H42" s="782"/>
      <c r="I42" s="783"/>
      <c r="J42" s="820"/>
      <c r="K42" s="821"/>
      <c r="L42" s="822"/>
      <c r="M42" s="785"/>
      <c r="N42" s="785"/>
      <c r="O42" s="785"/>
      <c r="P42" s="785"/>
      <c r="Q42" s="785"/>
      <c r="R42" s="785"/>
      <c r="S42" s="785"/>
      <c r="T42" s="785"/>
      <c r="U42" s="786"/>
      <c r="V42" s="294"/>
      <c r="W42" s="295"/>
      <c r="X42" s="295"/>
      <c r="Y42" s="295"/>
      <c r="Z42" s="295"/>
      <c r="AA42" s="295"/>
      <c r="AB42" s="295"/>
      <c r="AC42" s="295"/>
      <c r="AD42" s="295"/>
      <c r="AE42" s="295"/>
      <c r="AF42" s="295"/>
      <c r="AG42" s="295"/>
      <c r="AH42" s="295"/>
      <c r="AI42" s="295"/>
      <c r="AJ42" s="295"/>
      <c r="AK42" s="295"/>
      <c r="AL42" s="295"/>
      <c r="AM42" s="295"/>
      <c r="AN42" s="295"/>
      <c r="AO42" s="295"/>
      <c r="AP42" s="295"/>
      <c r="AQ42" s="295"/>
      <c r="AR42" s="295"/>
      <c r="AS42" s="295"/>
      <c r="AT42" s="295"/>
      <c r="AU42" s="295"/>
      <c r="AV42" s="295"/>
      <c r="AW42" s="295"/>
      <c r="AX42" s="295"/>
      <c r="AY42" s="295"/>
      <c r="AZ42" s="295"/>
      <c r="BA42" s="787">
        <f t="shared" si="4"/>
        <v>0</v>
      </c>
      <c r="BB42" s="788"/>
      <c r="BC42" s="818"/>
      <c r="BD42" s="819"/>
      <c r="BE42" s="819"/>
      <c r="BF42" s="819"/>
      <c r="BG42" s="819"/>
      <c r="BH42" s="819"/>
      <c r="BI42" s="819"/>
      <c r="BJ42" s="819"/>
      <c r="BK42" s="791"/>
      <c r="BL42" s="792"/>
      <c r="BM42" s="792"/>
      <c r="BN42" s="792"/>
      <c r="BO42" s="793"/>
      <c r="BP42" s="23"/>
      <c r="BQ42" s="147"/>
    </row>
    <row r="43" spans="1:76" s="1" customFormat="1" ht="16.2">
      <c r="C43" s="293">
        <v>7</v>
      </c>
      <c r="D43" s="782"/>
      <c r="E43" s="782"/>
      <c r="F43" s="782"/>
      <c r="G43" s="782"/>
      <c r="H43" s="782"/>
      <c r="I43" s="783"/>
      <c r="J43" s="784"/>
      <c r="K43" s="782"/>
      <c r="L43" s="782"/>
      <c r="M43" s="785"/>
      <c r="N43" s="785"/>
      <c r="O43" s="785"/>
      <c r="P43" s="785"/>
      <c r="Q43" s="785"/>
      <c r="R43" s="785"/>
      <c r="S43" s="785"/>
      <c r="T43" s="785"/>
      <c r="U43" s="786"/>
      <c r="V43" s="294"/>
      <c r="W43" s="295"/>
      <c r="X43" s="295"/>
      <c r="Y43" s="295"/>
      <c r="Z43" s="295"/>
      <c r="AA43" s="295"/>
      <c r="AB43" s="295"/>
      <c r="AC43" s="295"/>
      <c r="AD43" s="295"/>
      <c r="AE43" s="295"/>
      <c r="AF43" s="295"/>
      <c r="AG43" s="295"/>
      <c r="AH43" s="295"/>
      <c r="AI43" s="295"/>
      <c r="AJ43" s="295"/>
      <c r="AK43" s="295"/>
      <c r="AL43" s="295"/>
      <c r="AM43" s="295"/>
      <c r="AN43" s="295"/>
      <c r="AO43" s="295"/>
      <c r="AP43" s="295"/>
      <c r="AQ43" s="295"/>
      <c r="AR43" s="295"/>
      <c r="AS43" s="295"/>
      <c r="AT43" s="295"/>
      <c r="AU43" s="295"/>
      <c r="AV43" s="295"/>
      <c r="AW43" s="295"/>
      <c r="AX43" s="295"/>
      <c r="AY43" s="295"/>
      <c r="AZ43" s="295"/>
      <c r="BA43" s="787">
        <f t="shared" si="4"/>
        <v>0</v>
      </c>
      <c r="BB43" s="788"/>
      <c r="BC43" s="818"/>
      <c r="BD43" s="819"/>
      <c r="BE43" s="819"/>
      <c r="BF43" s="819"/>
      <c r="BG43" s="819"/>
      <c r="BH43" s="819"/>
      <c r="BI43" s="819"/>
      <c r="BJ43" s="819"/>
      <c r="BK43" s="791"/>
      <c r="BL43" s="792"/>
      <c r="BM43" s="792"/>
      <c r="BN43" s="792"/>
      <c r="BO43" s="793"/>
      <c r="BP43" s="23"/>
      <c r="BQ43" s="147"/>
    </row>
    <row r="44" spans="1:76" s="1" customFormat="1" ht="16.2">
      <c r="C44" s="293">
        <v>8</v>
      </c>
      <c r="D44" s="782"/>
      <c r="E44" s="782"/>
      <c r="F44" s="782"/>
      <c r="G44" s="782"/>
      <c r="H44" s="782"/>
      <c r="I44" s="783"/>
      <c r="J44" s="784"/>
      <c r="K44" s="782"/>
      <c r="L44" s="782"/>
      <c r="M44" s="785"/>
      <c r="N44" s="785"/>
      <c r="O44" s="785"/>
      <c r="P44" s="785"/>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4"/>
        <v>0</v>
      </c>
      <c r="BB44" s="788"/>
      <c r="BC44" s="818"/>
      <c r="BD44" s="819"/>
      <c r="BE44" s="819"/>
      <c r="BF44" s="819"/>
      <c r="BG44" s="819"/>
      <c r="BH44" s="819"/>
      <c r="BI44" s="819"/>
      <c r="BJ44" s="819"/>
      <c r="BK44" s="791"/>
      <c r="BL44" s="792"/>
      <c r="BM44" s="792"/>
      <c r="BN44" s="792"/>
      <c r="BO44" s="793"/>
      <c r="BP44" s="23"/>
      <c r="BQ44" s="147"/>
    </row>
    <row r="45" spans="1:76" s="1" customFormat="1" ht="16.2">
      <c r="C45" s="293">
        <v>9</v>
      </c>
      <c r="D45" s="816"/>
      <c r="E45" s="816"/>
      <c r="F45" s="816"/>
      <c r="G45" s="816"/>
      <c r="H45" s="816"/>
      <c r="I45" s="817"/>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4"/>
        <v>0</v>
      </c>
      <c r="BB45" s="788"/>
      <c r="BC45" s="818"/>
      <c r="BD45" s="819"/>
      <c r="BE45" s="819"/>
      <c r="BF45" s="819"/>
      <c r="BG45" s="819"/>
      <c r="BH45" s="819"/>
      <c r="BI45" s="819"/>
      <c r="BJ45" s="819"/>
      <c r="BK45" s="791"/>
      <c r="BL45" s="792"/>
      <c r="BM45" s="792"/>
      <c r="BN45" s="792"/>
      <c r="BO45" s="793"/>
      <c r="BP45" s="23"/>
      <c r="BQ45" s="147"/>
    </row>
    <row r="46" spans="1:76" s="1" customFormat="1" ht="16.8" thickBot="1">
      <c r="C46" s="296">
        <v>10</v>
      </c>
      <c r="D46" s="812"/>
      <c r="E46" s="812"/>
      <c r="F46" s="812"/>
      <c r="G46" s="812"/>
      <c r="H46" s="812"/>
      <c r="I46" s="813"/>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4"/>
        <v>0</v>
      </c>
      <c r="BB46" s="811"/>
      <c r="BC46" s="814"/>
      <c r="BD46" s="815"/>
      <c r="BE46" s="815"/>
      <c r="BF46" s="815"/>
      <c r="BG46" s="815"/>
      <c r="BH46" s="815"/>
      <c r="BI46" s="815"/>
      <c r="BJ46" s="815"/>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67fqmtKUZKi2T+DGM19S5MavrGNBZKNOjQh6HMv2SV3hn/6d0jSpZNLNslXRHSgaidOeZd6RZZnbKuzoAJfo9Q==" saltValue="KByoXS2vOLl/NKjedAV5Ug==" spinCount="100000" sheet="1" objects="1" scenarios="1"/>
  <mergeCells count="310">
    <mergeCell ref="BC46:BF46"/>
    <mergeCell ref="BG46:BJ46"/>
    <mergeCell ref="BK46:BO46"/>
    <mergeCell ref="D47:AI47"/>
    <mergeCell ref="AJ47:BX47"/>
    <mergeCell ref="D48:AI48"/>
    <mergeCell ref="AJ48:BX48"/>
    <mergeCell ref="D46:I46"/>
    <mergeCell ref="J46:L46"/>
    <mergeCell ref="M46:O46"/>
    <mergeCell ref="P46:R46"/>
    <mergeCell ref="S46:U46"/>
    <mergeCell ref="BA46:BB46"/>
    <mergeCell ref="D45:I45"/>
    <mergeCell ref="J45:L45"/>
    <mergeCell ref="M45:O45"/>
    <mergeCell ref="P45:R45"/>
    <mergeCell ref="S45:U45"/>
    <mergeCell ref="BA45:BB45"/>
    <mergeCell ref="BC45:BF45"/>
    <mergeCell ref="BG45:BJ45"/>
    <mergeCell ref="BK45:BO45"/>
    <mergeCell ref="D44:I44"/>
    <mergeCell ref="J44:L44"/>
    <mergeCell ref="M44:O44"/>
    <mergeCell ref="P44:R44"/>
    <mergeCell ref="S44:U44"/>
    <mergeCell ref="BA44:BB44"/>
    <mergeCell ref="BC44:BF44"/>
    <mergeCell ref="BG44:BJ44"/>
    <mergeCell ref="BK44:BO44"/>
    <mergeCell ref="BC42:BF42"/>
    <mergeCell ref="BG42:BJ42"/>
    <mergeCell ref="BK42:BO42"/>
    <mergeCell ref="D43:I43"/>
    <mergeCell ref="J43:L43"/>
    <mergeCell ref="M43:O43"/>
    <mergeCell ref="P43:R43"/>
    <mergeCell ref="S43:U43"/>
    <mergeCell ref="BA43:BB43"/>
    <mergeCell ref="BC43:BF43"/>
    <mergeCell ref="D42:I42"/>
    <mergeCell ref="J42:L42"/>
    <mergeCell ref="M42:O42"/>
    <mergeCell ref="P42:R42"/>
    <mergeCell ref="S42:U42"/>
    <mergeCell ref="BA42:BB42"/>
    <mergeCell ref="BG43:BJ43"/>
    <mergeCell ref="BK43:BO43"/>
    <mergeCell ref="D41:I41"/>
    <mergeCell ref="J41:L41"/>
    <mergeCell ref="M41:O41"/>
    <mergeCell ref="P41:R41"/>
    <mergeCell ref="S41:U41"/>
    <mergeCell ref="BA41:BB41"/>
    <mergeCell ref="BC41:BF41"/>
    <mergeCell ref="BG41:BJ41"/>
    <mergeCell ref="BK41:BO41"/>
    <mergeCell ref="D40:I40"/>
    <mergeCell ref="J40:L40"/>
    <mergeCell ref="M40:O40"/>
    <mergeCell ref="P40:R40"/>
    <mergeCell ref="S40:U40"/>
    <mergeCell ref="BA40:BB40"/>
    <mergeCell ref="BC40:BF40"/>
    <mergeCell ref="BG40:BJ40"/>
    <mergeCell ref="BK40:BO40"/>
    <mergeCell ref="D39:I39"/>
    <mergeCell ref="J39:L39"/>
    <mergeCell ref="M39:O39"/>
    <mergeCell ref="P39:R39"/>
    <mergeCell ref="S39:U39"/>
    <mergeCell ref="BA39:BB39"/>
    <mergeCell ref="BC39:BF39"/>
    <mergeCell ref="BG39:BJ39"/>
    <mergeCell ref="BK39:BO39"/>
    <mergeCell ref="D38:I38"/>
    <mergeCell ref="J38:L38"/>
    <mergeCell ref="M38:O38"/>
    <mergeCell ref="P38:R38"/>
    <mergeCell ref="S38:U38"/>
    <mergeCell ref="BA38:BB38"/>
    <mergeCell ref="BC38:BF38"/>
    <mergeCell ref="BG38:BJ38"/>
    <mergeCell ref="BK38:BO38"/>
    <mergeCell ref="D37:I37"/>
    <mergeCell ref="J37:L37"/>
    <mergeCell ref="M37:O37"/>
    <mergeCell ref="P37:R37"/>
    <mergeCell ref="S37:U37"/>
    <mergeCell ref="BA37:BB37"/>
    <mergeCell ref="BC37:BF37"/>
    <mergeCell ref="BG37:BJ37"/>
    <mergeCell ref="BK37:BO37"/>
    <mergeCell ref="C35:C36"/>
    <mergeCell ref="D35:I36"/>
    <mergeCell ref="J35:L36"/>
    <mergeCell ref="M35:O36"/>
    <mergeCell ref="P35:R36"/>
    <mergeCell ref="S35:U36"/>
    <mergeCell ref="B31:U31"/>
    <mergeCell ref="BA31:BC31"/>
    <mergeCell ref="BD31:BL31"/>
    <mergeCell ref="BA35:BB36"/>
    <mergeCell ref="BC35:BJ35"/>
    <mergeCell ref="BK35:BO36"/>
    <mergeCell ref="BC36:BF36"/>
    <mergeCell ref="BG36:BJ36"/>
    <mergeCell ref="BM31:BP31"/>
    <mergeCell ref="BQ31:BV31"/>
    <mergeCell ref="BA32:BL32"/>
    <mergeCell ref="BM29:BP29"/>
    <mergeCell ref="BQ29:BV29"/>
    <mergeCell ref="B30:U30"/>
    <mergeCell ref="BA30:BC30"/>
    <mergeCell ref="BD30:BL30"/>
    <mergeCell ref="BM30:BP30"/>
    <mergeCell ref="BQ30:BV30"/>
    <mergeCell ref="B28:U28"/>
    <mergeCell ref="BA28:BL28"/>
    <mergeCell ref="B29:U29"/>
    <mergeCell ref="BA29:BC29"/>
    <mergeCell ref="BD29:BF29"/>
    <mergeCell ref="BG29:BI29"/>
    <mergeCell ref="BJ29:BL29"/>
    <mergeCell ref="B26:U26"/>
    <mergeCell ref="BA26:BC26"/>
    <mergeCell ref="BD26:BF26"/>
    <mergeCell ref="BG26:BI26"/>
    <mergeCell ref="BJ26:BL26"/>
    <mergeCell ref="B27:U27"/>
    <mergeCell ref="BA27:BC27"/>
    <mergeCell ref="BD27:BF27"/>
    <mergeCell ref="BG27:BI27"/>
    <mergeCell ref="BJ27:BL27"/>
    <mergeCell ref="B23:U24"/>
    <mergeCell ref="BA23:BC24"/>
    <mergeCell ref="BD23:BF24"/>
    <mergeCell ref="BG23:BI24"/>
    <mergeCell ref="BJ23:BL24"/>
    <mergeCell ref="B25:U25"/>
    <mergeCell ref="BA25:BC25"/>
    <mergeCell ref="BD25:BF25"/>
    <mergeCell ref="BG25:BI25"/>
    <mergeCell ref="BJ25:BL25"/>
    <mergeCell ref="AR19:AV20"/>
    <mergeCell ref="AW19:BA20"/>
    <mergeCell ref="BB19:BF19"/>
    <mergeCell ref="BG19:BK20"/>
    <mergeCell ref="BM19:BT19"/>
    <mergeCell ref="BU19:BW19"/>
    <mergeCell ref="BB20:BF20"/>
    <mergeCell ref="BM20:BT20"/>
    <mergeCell ref="BU20:BW20"/>
    <mergeCell ref="C19:E19"/>
    <mergeCell ref="F19:S19"/>
    <mergeCell ref="X19:AC20"/>
    <mergeCell ref="AD19:AG19"/>
    <mergeCell ref="AH19:AL19"/>
    <mergeCell ref="AM19:AQ20"/>
    <mergeCell ref="C20:S20"/>
    <mergeCell ref="AD20:AG20"/>
    <mergeCell ref="AH20:AL20"/>
    <mergeCell ref="BU17:BW17"/>
    <mergeCell ref="BU18:BW18"/>
    <mergeCell ref="AH16:AL16"/>
    <mergeCell ref="AM16:AQ16"/>
    <mergeCell ref="AR16:AV16"/>
    <mergeCell ref="AW16:BA16"/>
    <mergeCell ref="C17:E17"/>
    <mergeCell ref="F17:S17"/>
    <mergeCell ref="X17:AC18"/>
    <mergeCell ref="AD17:AG17"/>
    <mergeCell ref="AH17:AL17"/>
    <mergeCell ref="AM17:AQ18"/>
    <mergeCell ref="C18:E18"/>
    <mergeCell ref="F18:S18"/>
    <mergeCell ref="AD18:AG18"/>
    <mergeCell ref="AH18:AL18"/>
    <mergeCell ref="BB18:BF18"/>
    <mergeCell ref="BM18:BT18"/>
    <mergeCell ref="AR17:AV18"/>
    <mergeCell ref="AW17:BA18"/>
    <mergeCell ref="BB17:BF17"/>
    <mergeCell ref="BG17:BK18"/>
    <mergeCell ref="BM17:BT17"/>
    <mergeCell ref="T13:AV13"/>
    <mergeCell ref="BM13:BX13"/>
    <mergeCell ref="B14:AC14"/>
    <mergeCell ref="BM14:BX14"/>
    <mergeCell ref="X15:AC16"/>
    <mergeCell ref="AD15:AG16"/>
    <mergeCell ref="AH15:BA15"/>
    <mergeCell ref="BB15:BK16"/>
    <mergeCell ref="BM15:BX15"/>
    <mergeCell ref="C16:I16"/>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AS8:AV8"/>
    <mergeCell ref="AW8:AZ8"/>
    <mergeCell ref="BA8:BD8"/>
    <mergeCell ref="BE8:BG8"/>
    <mergeCell ref="BI8:BP8"/>
    <mergeCell ref="BQ8:BW8"/>
    <mergeCell ref="B8:G8"/>
    <mergeCell ref="H8:R8"/>
    <mergeCell ref="Z8:AF8"/>
    <mergeCell ref="AG8:AJ8"/>
    <mergeCell ref="AK8:AN8"/>
    <mergeCell ref="AO8:AR8"/>
    <mergeCell ref="AS7:AV7"/>
    <mergeCell ref="AW7:AZ7"/>
    <mergeCell ref="BA7:BD7"/>
    <mergeCell ref="BE7:BG7"/>
    <mergeCell ref="BI7:BP7"/>
    <mergeCell ref="BQ7:BW7"/>
    <mergeCell ref="B7:G7"/>
    <mergeCell ref="H7:R7"/>
    <mergeCell ref="Z7:AF7"/>
    <mergeCell ref="AG7:AJ7"/>
    <mergeCell ref="AK7:AN7"/>
    <mergeCell ref="AO7:AR7"/>
    <mergeCell ref="BI5:BM5"/>
    <mergeCell ref="BN5:BP5"/>
    <mergeCell ref="BQ5:BS5"/>
    <mergeCell ref="BT5:BU5"/>
    <mergeCell ref="BV5:BX5"/>
    <mergeCell ref="B6:G6"/>
    <mergeCell ref="H6:R6"/>
    <mergeCell ref="AV6:BG6"/>
    <mergeCell ref="AO4:BG4"/>
    <mergeCell ref="BI4:BM4"/>
    <mergeCell ref="BN4:BP4"/>
    <mergeCell ref="BQ4:BS4"/>
    <mergeCell ref="BT4:BU4"/>
    <mergeCell ref="BV4:BX4"/>
    <mergeCell ref="AI2:AJ2"/>
    <mergeCell ref="AO2:BG2"/>
    <mergeCell ref="BI2:BM2"/>
    <mergeCell ref="BN2:BP2"/>
    <mergeCell ref="BQ2:BS2"/>
    <mergeCell ref="BT2:BU2"/>
    <mergeCell ref="BV2:BX2"/>
    <mergeCell ref="AO3:BG3"/>
    <mergeCell ref="BI3:BM3"/>
    <mergeCell ref="BN3:BP3"/>
    <mergeCell ref="BQ3:BS3"/>
    <mergeCell ref="BT3:BU3"/>
    <mergeCell ref="BV3:BX3"/>
    <mergeCell ref="AN1:AN4"/>
    <mergeCell ref="AO1:BG1"/>
    <mergeCell ref="BP1:BX1"/>
  </mergeCells>
  <phoneticPr fontId="3"/>
  <conditionalFormatting sqref="B29:BL29">
    <cfRule type="expression" dxfId="108" priority="31">
      <formula>$E$12=""</formula>
    </cfRule>
  </conditionalFormatting>
  <conditionalFormatting sqref="C17:C19">
    <cfRule type="expression" dxfId="107" priority="32">
      <formula>IF(#REF!="〇",TRUE,FALSE)</formula>
    </cfRule>
  </conditionalFormatting>
  <conditionalFormatting sqref="C39:BO39">
    <cfRule type="expression" dxfId="106" priority="18">
      <formula>$C$39&gt;$H$9</formula>
    </cfRule>
  </conditionalFormatting>
  <conditionalFormatting sqref="C40:BO40">
    <cfRule type="expression" dxfId="105" priority="14">
      <formula>$C$40&gt;$H$9</formula>
    </cfRule>
  </conditionalFormatting>
  <conditionalFormatting sqref="C41:BO41">
    <cfRule type="expression" dxfId="104" priority="13">
      <formula>$C$41&gt;$H$9</formula>
    </cfRule>
  </conditionalFormatting>
  <conditionalFormatting sqref="C42:BO42">
    <cfRule type="expression" dxfId="103" priority="12">
      <formula>$C$42&gt;$H$9</formula>
    </cfRule>
  </conditionalFormatting>
  <conditionalFormatting sqref="C43:BO43">
    <cfRule type="expression" dxfId="102" priority="11">
      <formula>$C$43&gt;$H$9</formula>
    </cfRule>
  </conditionalFormatting>
  <conditionalFormatting sqref="C44:BO44">
    <cfRule type="expression" dxfId="101" priority="10">
      <formula>$C$44&gt;$H$9</formula>
    </cfRule>
  </conditionalFormatting>
  <conditionalFormatting sqref="C45:BO45">
    <cfRule type="expression" dxfId="100" priority="5">
      <formula>$C$45&gt;$H$9</formula>
    </cfRule>
  </conditionalFormatting>
  <conditionalFormatting sqref="C46:BO46">
    <cfRule type="expression" dxfId="99" priority="2">
      <formula>$C$46&gt;$H$9</formula>
    </cfRule>
  </conditionalFormatting>
  <conditionalFormatting sqref="E10:G10">
    <cfRule type="expression" dxfId="98" priority="20">
      <formula>$C$19="○"</formula>
    </cfRule>
  </conditionalFormatting>
  <conditionalFormatting sqref="E11:G11">
    <cfRule type="expression" dxfId="97" priority="15">
      <formula>$C$17="○"</formula>
    </cfRule>
    <cfRule type="expression" dxfId="96" priority="16">
      <formula>$C$18="○"</formula>
    </cfRule>
  </conditionalFormatting>
  <conditionalFormatting sqref="V24:AZ24">
    <cfRule type="cellIs" dxfId="95" priority="28" operator="equal">
      <formula>1</formula>
    </cfRule>
    <cfRule type="cellIs" dxfId="94" priority="29" operator="equal">
      <formula>7</formula>
    </cfRule>
  </conditionalFormatting>
  <conditionalFormatting sqref="V28:AZ28">
    <cfRule type="expression" dxfId="93" priority="37">
      <formula>AND(COUNTIF($V$37:$V$46,"☆")&gt;0,$V$28=0)</formula>
    </cfRule>
    <cfRule type="expression" dxfId="92" priority="35">
      <formula>AND(COUNTIF(V$37:V$46,"")=10,V$28&gt;0)</formula>
    </cfRule>
    <cfRule type="expression" dxfId="91" priority="36">
      <formula>AND(COUNTIF($V$37:$V$46,"☆")=0,COUNTIF($V$37:$V$46,"△")&gt;0,$V$28&gt;0)</formula>
    </cfRule>
  </conditionalFormatting>
  <conditionalFormatting sqref="V36:AZ36">
    <cfRule type="cellIs" dxfId="90" priority="23" operator="equal">
      <formula>1</formula>
    </cfRule>
    <cfRule type="cellIs" dxfId="89" priority="24" operator="equal">
      <formula>7</formula>
    </cfRule>
  </conditionalFormatting>
  <conditionalFormatting sqref="AX23:AX29">
    <cfRule type="expression" dxfId="88" priority="30">
      <formula>$AX$23="-"</formula>
    </cfRule>
  </conditionalFormatting>
  <conditionalFormatting sqref="AX35:AX36">
    <cfRule type="expression" dxfId="87" priority="27">
      <formula>$AX$23="-"</formula>
    </cfRule>
  </conditionalFormatting>
  <conditionalFormatting sqref="AX37:AX46">
    <cfRule type="expression" dxfId="86" priority="6">
      <formula>$AX$23="-"</formula>
    </cfRule>
  </conditionalFormatting>
  <conditionalFormatting sqref="AX24:AZ24 AX36:AZ36">
    <cfRule type="expression" dxfId="85" priority="34">
      <formula>#REF!="-"</formula>
    </cfRule>
  </conditionalFormatting>
  <conditionalFormatting sqref="AY23:AY29">
    <cfRule type="expression" dxfId="84" priority="22">
      <formula>$AY$23="-"</formula>
    </cfRule>
  </conditionalFormatting>
  <conditionalFormatting sqref="AY35:AY36">
    <cfRule type="expression" dxfId="83" priority="26">
      <formula>$AY$23="-"</formula>
    </cfRule>
  </conditionalFormatting>
  <conditionalFormatting sqref="AY37:AY46">
    <cfRule type="expression" dxfId="82" priority="7">
      <formula>$AY$23="-"</formula>
    </cfRule>
  </conditionalFormatting>
  <conditionalFormatting sqref="AZ23:AZ31">
    <cfRule type="expression" dxfId="81" priority="3">
      <formula>$AZ$23="-"</formula>
    </cfRule>
  </conditionalFormatting>
  <conditionalFormatting sqref="AZ35:AZ36">
    <cfRule type="expression" dxfId="80" priority="25">
      <formula>$AZ$23="-"</formula>
    </cfRule>
  </conditionalFormatting>
  <conditionalFormatting sqref="AZ37:AZ46">
    <cfRule type="expression" dxfId="79" priority="8">
      <formula>$AZ$23="-"</formula>
    </cfRule>
  </conditionalFormatting>
  <conditionalFormatting sqref="BC37:BJ46">
    <cfRule type="expression" dxfId="78" priority="19">
      <formula>$E$11=""</formula>
    </cfRule>
  </conditionalFormatting>
  <conditionalFormatting sqref="BD25:BD26">
    <cfRule type="expression" dxfId="77" priority="17">
      <formula>#REF!&gt;#REF!</formula>
    </cfRule>
  </conditionalFormatting>
  <conditionalFormatting sqref="BE12:BG12">
    <cfRule type="cellIs" dxfId="76" priority="21" operator="notEqual">
      <formula>$H$9</formula>
    </cfRule>
  </conditionalFormatting>
  <conditionalFormatting sqref="BI8:BW8">
    <cfRule type="expression" dxfId="75" priority="1">
      <formula>$C$19="○"</formula>
    </cfRule>
  </conditionalFormatting>
  <conditionalFormatting sqref="BI10:BW12">
    <cfRule type="expression" dxfId="74" priority="4">
      <formula>$E$12=""</formula>
    </cfRule>
  </conditionalFormatting>
  <conditionalFormatting sqref="BK37:BK46">
    <cfRule type="expression" dxfId="73" priority="9">
      <formula>$E$11=""</formula>
    </cfRule>
  </conditionalFormatting>
  <dataValidations count="11">
    <dataValidation type="list" allowBlank="1" showInputMessage="1" showErrorMessage="1" sqref="BK37:BK46" xr:uid="{52C99F96-4BFB-4420-9A0F-DE79F374FFE2}">
      <formula1>"○, "</formula1>
    </dataValidation>
    <dataValidation type="list" allowBlank="1" showInputMessage="1" showErrorMessage="1" sqref="J37:J46" xr:uid="{9AF3DFEF-D290-4042-B4FE-E9687C587040}">
      <formula1>"6,5,4,3,2,1,なし"</formula1>
    </dataValidation>
    <dataValidation type="whole" allowBlank="1" showInputMessage="1" showErrorMessage="1" sqref="H7 S5:Y5" xr:uid="{4141BF9C-8D4E-48EE-AAFB-904DE81A3CBC}">
      <formula1>0</formula1>
      <formula2>1399999999</formula2>
    </dataValidation>
    <dataValidation type="list" allowBlank="1" showInputMessage="1" showErrorMessage="1" sqref="AI2:AJ2" xr:uid="{2648A500-19B9-47F5-A0E4-6B5344FBF8C8}">
      <formula1>"4,5,6,7,8,9,10,11,12,1,2,3"</formula1>
    </dataValidation>
    <dataValidation type="decimal" operator="greaterThanOrEqual" allowBlank="1" showInputMessage="1" showErrorMessage="1" error="数字を入れてください" sqref="V28:AZ29" xr:uid="{81F50A2D-62CF-4263-B27B-7220EEFB0513}">
      <formula1>0</formula1>
    </dataValidation>
    <dataValidation type="list" allowBlank="1" showInputMessage="1" showErrorMessage="1" sqref="V37:AZ46" xr:uid="{2218214E-CD5F-4B00-B29A-EE913198031B}">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E511DB4C-D1A7-4A61-B2BC-405841E369D5}">
      <formula1>"○,△"</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WTM47:WTN48 M37:P46" xr:uid="{23B42A32-93A6-43EB-AECB-10B3FC8FDF25}">
      <formula1>"○"</formula1>
    </dataValidation>
    <dataValidation type="list" allowBlank="1" showInputMessage="1" showErrorMessage="1" sqref="BQ8:BW8" xr:uid="{E4508CE7-1E5A-4FB7-949D-DE07FB918D9F}">
      <formula1>"Ⅰ,Ⅰ・Ⅱ,Ⅰ・Ⅲ,Ⅰ・Ⅱ・Ⅲ"</formula1>
    </dataValidation>
    <dataValidation type="whole" allowBlank="1" showInputMessage="1" showErrorMessage="1" error="２～１０の数値を入力してください" sqref="H9:K9" xr:uid="{FDA995B1-61A4-47F0-9E88-5BE3498FB2BB}">
      <formula1>2</formula1>
      <formula2>10</formula2>
    </dataValidation>
    <dataValidation type="whole" operator="greaterThanOrEqual" allowBlank="1" showInputMessage="1" showErrorMessage="1" error="数値を入力してください" sqref="BU11:BW11 BQ30:BV31" xr:uid="{499198A5-D282-4723-8248-3A78F9853850}">
      <formula1>0</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88F8E-9183-46AF-8C92-6A1031A53418}">
  <sheetPr>
    <tabColor rgb="FF0070C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 ca="1">IF(H8="","ユニット名が入力されていません",IF(H9="","ユニット定員が入力されていません",IF(C19="○","OK",IF(BQ8="","夜間支援等体制加算が入力されていません","OK"))))</f>
        <v>ユニット名が入力されていません</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
      </c>
      <c r="AP2" s="486"/>
      <c r="AQ2" s="486"/>
      <c r="AR2" s="486"/>
      <c r="AS2" s="486"/>
      <c r="AT2" s="486"/>
      <c r="AU2" s="486"/>
      <c r="AV2" s="486"/>
      <c r="AW2" s="486"/>
      <c r="AX2" s="486"/>
      <c r="AY2" s="486"/>
      <c r="AZ2" s="486"/>
      <c r="BA2" s="486"/>
      <c r="BB2" s="486"/>
      <c r="BC2" s="486"/>
      <c r="BD2" s="486"/>
      <c r="BE2" s="486"/>
      <c r="BF2" s="486"/>
      <c r="BG2" s="487"/>
      <c r="BI2" s="488"/>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体制強化区分に〇を入力してください</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IF(E10="","-",IF(AND(E10="○",BU17="OK",BU18="OK",BU19="OK"),"OK","不可"))</f>
        <v>-</v>
      </c>
      <c r="BO3" s="493"/>
      <c r="BP3" s="493"/>
      <c r="BQ3" s="494" t="str">
        <f>IF(E10="","-",IF(AND(E10="○",AO4="OK"),"OK","不可"))</f>
        <v>-</v>
      </c>
      <c r="BR3" s="494"/>
      <c r="BS3" s="494"/>
      <c r="BT3" s="495"/>
      <c r="BU3" s="495"/>
      <c r="BV3" s="496" t="str">
        <f>IF(E10="","-",IF(AND(E10="○",AO1="OK",AO2="OK",AO3="OK",D48=""),"OK","不可"))</f>
        <v>-</v>
      </c>
      <c r="BW3" s="496"/>
      <c r="BX3" s="496"/>
      <c r="BY3" s="151"/>
      <c r="BZ3" s="151" t="str">
        <f>IF(AND(BN3="OK",BQ3="OK",BV3="OK"),"OK","")</f>
        <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定員が運営基準を満たしていません</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IF(E11="","-",IF(AND(E11="○",BU17="OK",BU18="OK",BU20="OK"),"OK","不可"))</f>
        <v>-</v>
      </c>
      <c r="BO4" s="493"/>
      <c r="BP4" s="493"/>
      <c r="BQ4" s="494" t="str">
        <f>IF(E11="","-",IF(AND(E11="○",AO4="OK"),"OK","不可"))</f>
        <v>-</v>
      </c>
      <c r="BR4" s="494"/>
      <c r="BS4" s="494"/>
      <c r="BT4" s="505" t="str">
        <f>IF(E11="","-",IF(AND(BL9="",BQ9="",BV9=""),"不可","OK"))</f>
        <v>-</v>
      </c>
      <c r="BU4" s="505"/>
      <c r="BV4" s="496" t="str">
        <f>IF(E11="","-",IF(AND(E11="○",基本情報シート!$C$27&lt;&gt;"",AO1="OK",AO2="OK",AO3="OK",D48=""),"OK","不可"))</f>
        <v>-</v>
      </c>
      <c r="BW4" s="496"/>
      <c r="BX4" s="496"/>
      <c r="BY4" s="152"/>
      <c r="BZ4" s="151" t="str">
        <f>IF(AND(BN4="OK",BQ4="OK",BT4="OK",BV4="OK"),"OK","不可")</f>
        <v>不可</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v>
      </c>
      <c r="BR5" s="494"/>
      <c r="BS5" s="494"/>
      <c r="BT5" s="505" t="str">
        <f>IF(E12="","-",IF(BQ9="","不可","OK"))</f>
        <v>-</v>
      </c>
      <c r="BU5" s="505"/>
      <c r="BV5" s="496" t="str">
        <f>IF(E12="","-",IF(AND(E12="○",基本情報シート!$C$26&lt;&gt;"",BM13="",BM14="",BM15="",BV4="OK"),"OK","不可"))</f>
        <v>-</v>
      </c>
      <c r="BW5" s="496"/>
      <c r="BX5" s="496"/>
      <c r="BY5" s="152"/>
      <c r="BZ5" s="152" t="str">
        <f>IF(BZ4="不可","不可",IF(AND(BQ5="OK",BT5="OK",BV5="OK"),"OK",""))</f>
        <v>不可</v>
      </c>
    </row>
    <row r="6" spans="1:80" ht="21" customHeight="1">
      <c r="B6" s="506" t="s">
        <v>213</v>
      </c>
      <c r="C6" s="506"/>
      <c r="D6" s="506"/>
      <c r="E6" s="506"/>
      <c r="F6" s="506"/>
      <c r="G6" s="506"/>
      <c r="H6" s="507">
        <f>基本情報シート!$C$20</f>
        <v>0</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BZ6" s="152"/>
      <c r="CA6" s="174"/>
      <c r="CB6" s="174"/>
    </row>
    <row r="7" spans="1:80" ht="21.6" customHeight="1">
      <c r="B7" s="506" t="s">
        <v>214</v>
      </c>
      <c r="C7" s="506"/>
      <c r="D7" s="506"/>
      <c r="E7" s="506"/>
      <c r="F7" s="506"/>
      <c r="G7" s="506"/>
      <c r="H7" s="507">
        <f>基本情報シート!$C$19</f>
        <v>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基本情報シート!$C$22</f>
        <v/>
      </c>
      <c r="BR7" s="517"/>
      <c r="BS7" s="517"/>
      <c r="BT7" s="517"/>
      <c r="BU7" s="517"/>
      <c r="BV7" s="517"/>
      <c r="BW7" s="517"/>
      <c r="BX7" s="186"/>
      <c r="CA7" s="175"/>
    </row>
    <row r="8" spans="1:80" ht="21" customHeight="1">
      <c r="B8" s="506" t="s">
        <v>228</v>
      </c>
      <c r="C8" s="506"/>
      <c r="D8" s="506"/>
      <c r="E8" s="506"/>
      <c r="F8" s="506"/>
      <c r="G8" s="506"/>
      <c r="H8" s="507" t="str">
        <f ca="1">'第１号様式(要押印)'!B36</f>
        <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COUNTIF(J37:J46,"4")-AS10</f>
        <v>0</v>
      </c>
      <c r="AT8" s="522"/>
      <c r="AU8" s="522"/>
      <c r="AV8" s="523"/>
      <c r="AW8" s="521">
        <f>COUNTIF(J37:J46,"5")-AW10</f>
        <v>0</v>
      </c>
      <c r="AX8" s="522"/>
      <c r="AY8" s="522"/>
      <c r="AZ8" s="523"/>
      <c r="BA8" s="521">
        <f>COUNTIF(J37:J46,"6")-BA10</f>
        <v>0</v>
      </c>
      <c r="BB8" s="522"/>
      <c r="BC8" s="522"/>
      <c r="BD8" s="523"/>
      <c r="BE8" s="524">
        <f>SUM(AG8:BD8)</f>
        <v>0</v>
      </c>
      <c r="BF8" s="525"/>
      <c r="BG8" s="526"/>
      <c r="BI8" s="516" t="s">
        <v>287</v>
      </c>
      <c r="BJ8" s="516"/>
      <c r="BK8" s="516"/>
      <c r="BL8" s="516"/>
      <c r="BM8" s="516"/>
      <c r="BN8" s="516"/>
      <c r="BO8" s="516"/>
      <c r="BP8" s="516"/>
      <c r="BQ8" s="826"/>
      <c r="BR8" s="826"/>
      <c r="BS8" s="826"/>
      <c r="BT8" s="826"/>
      <c r="BU8" s="826"/>
      <c r="BV8" s="826"/>
      <c r="BW8" s="826"/>
      <c r="BY8" s="156"/>
      <c r="CA8" s="175"/>
    </row>
    <row r="9" spans="1:80" ht="21" customHeight="1">
      <c r="B9" s="506" t="s">
        <v>229</v>
      </c>
      <c r="C9" s="506"/>
      <c r="D9" s="506"/>
      <c r="E9" s="545"/>
      <c r="F9" s="545"/>
      <c r="G9" s="545"/>
      <c r="H9" s="546"/>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
      </c>
      <c r="F10" s="534"/>
      <c r="G10" s="534"/>
      <c r="H10" s="72" t="s">
        <v>51</v>
      </c>
      <c r="I10" s="535">
        <v>0.4</v>
      </c>
      <c r="J10" s="536"/>
      <c r="K10" s="536"/>
      <c r="L10" s="536"/>
      <c r="N10" s="537" t="s">
        <v>290</v>
      </c>
      <c r="O10" s="538"/>
      <c r="P10" s="538"/>
      <c r="Q10" s="538"/>
      <c r="R10" s="538"/>
      <c r="S10" s="539"/>
      <c r="T10" s="540">
        <f>COUNTIFS(J37:J46,"&gt;=4",J37:J46,"&lt;=6",P37:P46,"&lt;&gt;"&amp;"○",S37:S46,"&lt;&gt;"&amp;"○")</f>
        <v>0</v>
      </c>
      <c r="U10" s="540"/>
      <c r="V10" s="541" t="str">
        <f>IF(H9&lt;=4,"",IF(T10/H9&gt;1,1,T10/H9))</f>
        <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0</v>
      </c>
      <c r="AX10" s="522"/>
      <c r="AY10" s="522"/>
      <c r="AZ10" s="523"/>
      <c r="BA10" s="521">
        <f>COUNTIFS(J37:J46,"6",P37:P46,"○")</f>
        <v>0</v>
      </c>
      <c r="BB10" s="522"/>
      <c r="BC10" s="522"/>
      <c r="BD10" s="523"/>
      <c r="BE10" s="524">
        <f>SUM(AG10:BD10)</f>
        <v>0</v>
      </c>
      <c r="BF10" s="525"/>
      <c r="BG10" s="526"/>
      <c r="BI10" s="516" t="s">
        <v>291</v>
      </c>
      <c r="BJ10" s="516"/>
      <c r="BK10" s="516"/>
      <c r="BL10" s="516"/>
      <c r="BM10" s="516"/>
      <c r="BN10" s="516"/>
      <c r="BO10" s="516"/>
      <c r="BP10" s="516"/>
      <c r="BQ10" s="516"/>
      <c r="BR10" s="826"/>
      <c r="BS10" s="826"/>
      <c r="BT10" s="826"/>
      <c r="BU10" s="826"/>
      <c r="BV10" s="826"/>
      <c r="BW10" s="826"/>
      <c r="CA10" s="175"/>
    </row>
    <row r="11" spans="1:80" ht="21" customHeight="1">
      <c r="B11" s="532"/>
      <c r="C11" s="532"/>
      <c r="D11" s="533"/>
      <c r="E11" s="551"/>
      <c r="F11" s="551"/>
      <c r="G11" s="551"/>
      <c r="H11" s="72" t="s">
        <v>52</v>
      </c>
      <c r="I11" s="536">
        <v>1</v>
      </c>
      <c r="J11" s="536"/>
      <c r="K11" s="536"/>
      <c r="L11" s="536"/>
      <c r="N11" s="537" t="s">
        <v>278</v>
      </c>
      <c r="O11" s="538"/>
      <c r="P11" s="538"/>
      <c r="Q11" s="538"/>
      <c r="R11" s="538"/>
      <c r="S11" s="539"/>
      <c r="T11" s="552" t="str">
        <f>IF(E11="","-",基本情報シート!$C$27)</f>
        <v>-</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825"/>
      <c r="BV11" s="825"/>
      <c r="BW11" s="825"/>
      <c r="BY11" s="176"/>
      <c r="BZ11" s="176"/>
      <c r="CA11" s="175"/>
    </row>
    <row r="12" spans="1:80" ht="21" customHeight="1">
      <c r="B12" s="532"/>
      <c r="C12" s="532"/>
      <c r="D12" s="533"/>
      <c r="E12" s="561"/>
      <c r="F12" s="561"/>
      <c r="G12" s="561"/>
      <c r="H12" s="72" t="s">
        <v>242</v>
      </c>
      <c r="I12" s="536" t="s">
        <v>275</v>
      </c>
      <c r="J12" s="536"/>
      <c r="K12" s="536"/>
      <c r="L12" s="536"/>
      <c r="N12" s="562" t="s">
        <v>261</v>
      </c>
      <c r="O12" s="563"/>
      <c r="P12" s="563"/>
      <c r="Q12" s="563"/>
      <c r="R12" s="563"/>
      <c r="S12" s="564"/>
      <c r="T12" s="552" t="str">
        <f>IF(E12="","-",基本情報シート!$C$26)</f>
        <v>-</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0</v>
      </c>
      <c r="AT12" s="525"/>
      <c r="AU12" s="525"/>
      <c r="AV12" s="526"/>
      <c r="AW12" s="524">
        <f>AW8+AW10</f>
        <v>0</v>
      </c>
      <c r="AX12" s="525"/>
      <c r="AY12" s="525"/>
      <c r="AZ12" s="526"/>
      <c r="BA12" s="524">
        <f>BA8+BA10</f>
        <v>0</v>
      </c>
      <c r="BB12" s="525"/>
      <c r="BC12" s="525"/>
      <c r="BD12" s="526"/>
      <c r="BE12" s="524">
        <f>BE8+BE10</f>
        <v>0</v>
      </c>
      <c r="BF12" s="525"/>
      <c r="BG12" s="526"/>
      <c r="BH12" s="180"/>
      <c r="BI12" s="516" t="s">
        <v>292</v>
      </c>
      <c r="BJ12" s="516"/>
      <c r="BK12" s="516"/>
      <c r="BL12" s="516"/>
      <c r="BM12" s="516"/>
      <c r="BN12" s="516"/>
      <c r="BO12" s="516"/>
      <c r="BP12" s="516"/>
      <c r="BQ12" s="516"/>
      <c r="BR12" s="516"/>
      <c r="BS12" s="516"/>
      <c r="BT12" s="516"/>
      <c r="BU12" s="559" t="str">
        <f>IF(E12="","-",IF(BD29&gt;BA32,BA32,BD29))</f>
        <v>-</v>
      </c>
      <c r="BV12" s="559"/>
      <c r="BW12" s="559"/>
      <c r="BY12" s="174"/>
      <c r="BZ12" s="174"/>
    </row>
    <row r="13" spans="1:80" ht="21" customHeight="1">
      <c r="B13" s="156" t="s">
        <v>293</v>
      </c>
      <c r="D13" s="205"/>
      <c r="S13" s="205"/>
      <c r="T13" s="486" t="str">
        <f>IF(E11="","",IF(AND(E11="○",基本情報シート!$C$27=""),"「基本情報シート」の「専門研修受講者予定者」欄を入力してください",IF(E12="","",IF(AND(E12="○",基本情報シート!$C$26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IF(基本情報シート!$C$21="介護サービス包括型","○","")</f>
        <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t="str">
        <f>IF((OR(C17="○",C18="○")),ROUNDDOWN(((BE8+BE10*0.9))/6,1)*BA32,"-")</f>
        <v>-</v>
      </c>
      <c r="AI17" s="602"/>
      <c r="AJ17" s="602"/>
      <c r="AK17" s="602"/>
      <c r="AL17" s="603"/>
      <c r="AM17" s="604" t="str">
        <f>IF(C19="○","-",IF(OR(C17="○",C18="○"),ROUNDDOWN((BE8+BE10*0.9)/6*40,1)+ROUNDDOWN((AO8+AO10*0.9)/9*40,1)+ROUNDDOWN((AS8-AS9+AS10*0.9)/6*40,1)+ROUNDDOWN(AS9/12*40,1)+ROUNDDOWN((AW8-AW9+AW10*0.9)/4*40,1)+ROUNDDOWN(AW9/8*40,1)+ROUNDDOWN((BA8-BA9+BA10*0.9)/2.5*40,1)+ROUNDDOWN(BA9/5*40,1)+ROUNDDOWN((BE8+BE10*0.9)/12*40,1),""))</f>
        <v/>
      </c>
      <c r="AN17" s="605"/>
      <c r="AO17" s="605"/>
      <c r="AP17" s="605"/>
      <c r="AQ17" s="606"/>
      <c r="AR17" s="604" t="str">
        <f>IF(C19="○","-",IF(OR(C17="○",C18="○"),ROUNDDOWN(AM17+0.4*BA32,1),""))</f>
        <v/>
      </c>
      <c r="AS17" s="605"/>
      <c r="AT17" s="605"/>
      <c r="AU17" s="605"/>
      <c r="AV17" s="606"/>
      <c r="AW17" s="618" t="str">
        <f>IF(E11="","-",IF(C19="○","-",IF(OR(C17="○",C18="○"),ROUNDDOWN(AM17+1*BA32,1),"")))</f>
        <v>-</v>
      </c>
      <c r="AX17" s="619"/>
      <c r="AY17" s="619"/>
      <c r="AZ17" s="619"/>
      <c r="BA17" s="620"/>
      <c r="BB17" s="623">
        <f>IF(C19="○","-",BD25)</f>
        <v>0</v>
      </c>
      <c r="BC17" s="624"/>
      <c r="BD17" s="624"/>
      <c r="BE17" s="624"/>
      <c r="BF17" s="624"/>
      <c r="BG17" s="625">
        <f>IF(C19="○","-",BD27)</f>
        <v>0</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
      </c>
      <c r="BV17" s="493"/>
      <c r="BW17" s="493"/>
    </row>
    <row r="18" spans="2:78" ht="21" customHeight="1">
      <c r="B18" s="193"/>
      <c r="C18" s="552" t="str">
        <f>IF(基本情報シート!$C$21="外部サービス利用型","○","")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t="str">
        <f>IF(C18="○","不要",IF(C17="○",ROUNDDOWN((AO8+AO10*0.9)/9*BA32,1)+ROUNDDOWN((AS8-AS9+AS10*0.9)/6*BA32,1)+ROUNDDOWN(AS9/12*BA32,1)+ROUNDDOWN((AW8-AW9+AW10*0.9)/4*BA32,1)+ROUNDDOWN(AW9/8*BA32,1)+ROUNDDOWN((BA8-BA$9+BA10*0.9)/2.5*BA32,1)+ROUNDDOWN(BA9/5*BA32,1),"-"))</f>
        <v>-</v>
      </c>
      <c r="AI18" s="613"/>
      <c r="AJ18" s="613"/>
      <c r="AK18" s="613"/>
      <c r="AL18" s="614"/>
      <c r="AM18" s="607"/>
      <c r="AN18" s="608"/>
      <c r="AO18" s="608"/>
      <c r="AP18" s="608"/>
      <c r="AQ18" s="609"/>
      <c r="AR18" s="607"/>
      <c r="AS18" s="608"/>
      <c r="AT18" s="608"/>
      <c r="AU18" s="608"/>
      <c r="AV18" s="609"/>
      <c r="AW18" s="621"/>
      <c r="AX18" s="608"/>
      <c r="AY18" s="608"/>
      <c r="AZ18" s="608"/>
      <c r="BA18" s="622"/>
      <c r="BB18" s="615">
        <f>IF(C19="○","-",BD26)</f>
        <v>0</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
      </c>
      <c r="BV18" s="493"/>
      <c r="BW18" s="493"/>
    </row>
    <row r="19" spans="2:78" ht="21" customHeight="1">
      <c r="B19" s="193"/>
      <c r="C19" s="552" t="str">
        <f>IF(基本情報シート!$C$21="日中サービス支援型","○","")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
      </c>
      <c r="BV19" s="493"/>
      <c r="BW19" s="493"/>
    </row>
    <row r="20" spans="2:78" ht="21" customHeight="1" thickBot="1">
      <c r="B20" s="197"/>
      <c r="C20" s="640" t="str">
        <f>IF(AND(C17="",C18="",C19=""),"基本情報シートのサービス類型を入力してください","")</f>
        <v>基本情報シートのサービス類型を入力してください</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WEEKDAY(V23,1)</f>
        <v>4</v>
      </c>
      <c r="W24" s="85">
        <f t="shared" ref="W24:AW24" si="0">WEEKDAY(W23,1)</f>
        <v>5</v>
      </c>
      <c r="X24" s="85">
        <f>WEEKDAY(X23,1)</f>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c r="W25" s="211"/>
      <c r="X25" s="211"/>
      <c r="Y25" s="211"/>
      <c r="Z25" s="211"/>
      <c r="AA25" s="211"/>
      <c r="AB25" s="258"/>
      <c r="AC25" s="219"/>
      <c r="AD25" s="211"/>
      <c r="AE25" s="211"/>
      <c r="AF25" s="211"/>
      <c r="AG25" s="211"/>
      <c r="AH25" s="211"/>
      <c r="AI25" s="210"/>
      <c r="AJ25" s="220"/>
      <c r="AK25" s="211"/>
      <c r="AL25" s="211"/>
      <c r="AM25" s="211"/>
      <c r="AN25" s="211"/>
      <c r="AO25" s="211"/>
      <c r="AP25" s="258"/>
      <c r="AQ25" s="219"/>
      <c r="AR25" s="211"/>
      <c r="AS25" s="211"/>
      <c r="AT25" s="211"/>
      <c r="AU25" s="211"/>
      <c r="AV25" s="211"/>
      <c r="AW25" s="210"/>
      <c r="AX25" s="220"/>
      <c r="AY25" s="211"/>
      <c r="AZ25" s="258"/>
      <c r="BA25" s="673">
        <f>SUM(V25:AZ25)</f>
        <v>0</v>
      </c>
      <c r="BB25" s="674"/>
      <c r="BC25" s="675"/>
      <c r="BD25" s="676">
        <f>BA25*(28/DAY(EOMONTH(AV6,0)))/4</f>
        <v>0</v>
      </c>
      <c r="BE25" s="677"/>
      <c r="BF25" s="678"/>
      <c r="BG25" s="679" t="e">
        <f>ROUNDDOWN(SUM(BD25:BF25)/BA32,1)</f>
        <v>#DIV/0!</v>
      </c>
      <c r="BH25" s="680"/>
      <c r="BI25" s="681"/>
      <c r="BJ25" s="682">
        <f>ROUNDDOWN(SUM(BD25:BF25)/40,1)</f>
        <v>0</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c r="W26" s="260"/>
      <c r="X26" s="260"/>
      <c r="Y26" s="260"/>
      <c r="Z26" s="260"/>
      <c r="AA26" s="260"/>
      <c r="AB26" s="261"/>
      <c r="AC26" s="259"/>
      <c r="AD26" s="260"/>
      <c r="AE26" s="260"/>
      <c r="AF26" s="260"/>
      <c r="AG26" s="260"/>
      <c r="AH26" s="260"/>
      <c r="AI26" s="262"/>
      <c r="AJ26" s="263"/>
      <c r="AK26" s="260"/>
      <c r="AL26" s="260"/>
      <c r="AM26" s="260"/>
      <c r="AN26" s="260"/>
      <c r="AO26" s="260"/>
      <c r="AP26" s="261"/>
      <c r="AQ26" s="259"/>
      <c r="AR26" s="260"/>
      <c r="AS26" s="260"/>
      <c r="AT26" s="260"/>
      <c r="AU26" s="260"/>
      <c r="AV26" s="260"/>
      <c r="AW26" s="262"/>
      <c r="AX26" s="263"/>
      <c r="AY26" s="260"/>
      <c r="AZ26" s="261"/>
      <c r="BA26" s="694">
        <f t="shared" ref="BA26" si="1">SUM(V26:AZ26)</f>
        <v>0</v>
      </c>
      <c r="BB26" s="695"/>
      <c r="BC26" s="696"/>
      <c r="BD26" s="697">
        <f>BA26*(28/DAY(EOMONTH(AV6,0)))/4</f>
        <v>0</v>
      </c>
      <c r="BE26" s="698"/>
      <c r="BF26" s="699"/>
      <c r="BG26" s="700" t="e">
        <f>ROUNDDOWN(SUM(BD26:BF26)/BA32,1)</f>
        <v>#DIV/0!</v>
      </c>
      <c r="BH26" s="701"/>
      <c r="BI26" s="702"/>
      <c r="BJ26" s="703">
        <f>ROUNDDOWN(SUM(BD26:BF26)/40,1)</f>
        <v>0</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Y27" si="2">SUM(V25:V26)</f>
        <v>0</v>
      </c>
      <c r="W27" s="207">
        <f t="shared" si="2"/>
        <v>0</v>
      </c>
      <c r="X27" s="207">
        <f t="shared" si="2"/>
        <v>0</v>
      </c>
      <c r="Y27" s="207">
        <f t="shared" si="2"/>
        <v>0</v>
      </c>
      <c r="Z27" s="207">
        <f t="shared" si="2"/>
        <v>0</v>
      </c>
      <c r="AA27" s="207">
        <f t="shared" si="2"/>
        <v>0</v>
      </c>
      <c r="AB27" s="264">
        <f t="shared" si="2"/>
        <v>0</v>
      </c>
      <c r="AC27" s="206">
        <f t="shared" si="2"/>
        <v>0</v>
      </c>
      <c r="AD27" s="207">
        <f t="shared" si="2"/>
        <v>0</v>
      </c>
      <c r="AE27" s="207">
        <f t="shared" si="2"/>
        <v>0</v>
      </c>
      <c r="AF27" s="207">
        <f t="shared" si="2"/>
        <v>0</v>
      </c>
      <c r="AG27" s="207">
        <f t="shared" si="2"/>
        <v>0</v>
      </c>
      <c r="AH27" s="207">
        <f t="shared" si="2"/>
        <v>0</v>
      </c>
      <c r="AI27" s="208">
        <f t="shared" si="2"/>
        <v>0</v>
      </c>
      <c r="AJ27" s="207">
        <f t="shared" si="2"/>
        <v>0</v>
      </c>
      <c r="AK27" s="207">
        <f t="shared" si="2"/>
        <v>0</v>
      </c>
      <c r="AL27" s="207">
        <f t="shared" si="2"/>
        <v>0</v>
      </c>
      <c r="AM27" s="207">
        <f t="shared" si="2"/>
        <v>0</v>
      </c>
      <c r="AN27" s="207">
        <f t="shared" si="2"/>
        <v>0</v>
      </c>
      <c r="AO27" s="207">
        <f t="shared" si="2"/>
        <v>0</v>
      </c>
      <c r="AP27" s="264">
        <f t="shared" si="2"/>
        <v>0</v>
      </c>
      <c r="AQ27" s="206">
        <f t="shared" si="2"/>
        <v>0</v>
      </c>
      <c r="AR27" s="207">
        <f t="shared" si="2"/>
        <v>0</v>
      </c>
      <c r="AS27" s="207">
        <f t="shared" si="2"/>
        <v>0</v>
      </c>
      <c r="AT27" s="207">
        <f t="shared" si="2"/>
        <v>0</v>
      </c>
      <c r="AU27" s="207">
        <f t="shared" si="2"/>
        <v>0</v>
      </c>
      <c r="AV27" s="207">
        <f t="shared" si="2"/>
        <v>0</v>
      </c>
      <c r="AW27" s="209">
        <f t="shared" si="2"/>
        <v>0</v>
      </c>
      <c r="AX27" s="207">
        <f t="shared" si="2"/>
        <v>0</v>
      </c>
      <c r="AY27" s="265">
        <f t="shared" si="2"/>
        <v>0</v>
      </c>
      <c r="AZ27" s="264">
        <f>SUM(AZ25:AZ26)</f>
        <v>0</v>
      </c>
      <c r="BA27" s="712">
        <f>SUM(BA25:BC26)</f>
        <v>0</v>
      </c>
      <c r="BB27" s="713"/>
      <c r="BC27" s="713"/>
      <c r="BD27" s="714">
        <f>SUM(BD25:BF26)</f>
        <v>0</v>
      </c>
      <c r="BE27" s="714"/>
      <c r="BF27" s="714"/>
      <c r="BG27" s="715" t="e">
        <f>SUM(BG25:BI26)</f>
        <v>#DIV/0!</v>
      </c>
      <c r="BH27" s="715"/>
      <c r="BI27" s="715"/>
      <c r="BJ27" s="716">
        <f>SUM(BJ25:BL26)</f>
        <v>0</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c r="W28" s="267"/>
      <c r="X28" s="267"/>
      <c r="Y28" s="267"/>
      <c r="Z28" s="267"/>
      <c r="AA28" s="267"/>
      <c r="AB28" s="268"/>
      <c r="AC28" s="269"/>
      <c r="AD28" s="267"/>
      <c r="AE28" s="267"/>
      <c r="AF28" s="267"/>
      <c r="AG28" s="267"/>
      <c r="AH28" s="267"/>
      <c r="AI28" s="270"/>
      <c r="AJ28" s="266"/>
      <c r="AK28" s="267"/>
      <c r="AL28" s="267"/>
      <c r="AM28" s="267"/>
      <c r="AN28" s="267"/>
      <c r="AO28" s="267"/>
      <c r="AP28" s="268"/>
      <c r="AQ28" s="269"/>
      <c r="AR28" s="267"/>
      <c r="AS28" s="267"/>
      <c r="AT28" s="267"/>
      <c r="AU28" s="267"/>
      <c r="AV28" s="267"/>
      <c r="AW28" s="270"/>
      <c r="AX28" s="266"/>
      <c r="AY28" s="267"/>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c r="W29" s="272"/>
      <c r="X29" s="272"/>
      <c r="Y29" s="272"/>
      <c r="Z29" s="272"/>
      <c r="AA29" s="272"/>
      <c r="AB29" s="273"/>
      <c r="AC29" s="274"/>
      <c r="AD29" s="272"/>
      <c r="AE29" s="272"/>
      <c r="AF29" s="272"/>
      <c r="AG29" s="272"/>
      <c r="AH29" s="272"/>
      <c r="AI29" s="275"/>
      <c r="AJ29" s="276"/>
      <c r="AK29" s="272"/>
      <c r="AL29" s="272"/>
      <c r="AM29" s="272"/>
      <c r="AN29" s="272"/>
      <c r="AO29" s="272"/>
      <c r="AP29" s="273"/>
      <c r="AQ29" s="274"/>
      <c r="AR29" s="272"/>
      <c r="AS29" s="272"/>
      <c r="AT29" s="272"/>
      <c r="AU29" s="272"/>
      <c r="AV29" s="272"/>
      <c r="AW29" s="275"/>
      <c r="AX29" s="276"/>
      <c r="AY29" s="272"/>
      <c r="AZ29" s="277"/>
      <c r="BA29" s="694">
        <f>SUM(V29:AZ29)</f>
        <v>0</v>
      </c>
      <c r="BB29" s="695"/>
      <c r="BC29" s="696"/>
      <c r="BD29" s="697">
        <f>BA29*(28/DAY(EOMONTH(AV6,0)))/4</f>
        <v>0</v>
      </c>
      <c r="BE29" s="698"/>
      <c r="BF29" s="699"/>
      <c r="BG29" s="700" t="e">
        <f>ROUNDDOWN(SUM(BD29:BF29)/BA32,1)</f>
        <v>#DIV/0!</v>
      </c>
      <c r="BH29" s="701"/>
      <c r="BI29" s="702"/>
      <c r="BJ29" s="703">
        <f>ROUNDDOWN(SUM(BD29:BF29)/40,1)</f>
        <v>0</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
      </c>
      <c r="W30" s="279" t="str">
        <f>IF(OR(AND((W28&gt;=1),COUNTIF(W37:W46,"☆")&gt;=1,BU17="OK",BU19="OK",AO4="OK"),AND((W28=0),COUNTIF(W37:W46,"△")&gt;=1,BU17="OK",BU19="OK",AO4="OK")),"○","")</f>
        <v/>
      </c>
      <c r="X30" s="279" t="str">
        <f>IF(OR(AND((X28&gt;=1),COUNTIF(X37:X46,"☆")&gt;=1,BU17="OK",BU19="OK",AO4="OK"),AND((X28=0),COUNTIF(X37:X46,"△")&gt;=1,BU17="OK",BU19="OK",AO4="OK")),"○","")</f>
        <v/>
      </c>
      <c r="Y30" s="279" t="str">
        <f>IF(OR(AND((Y28&gt;=1),COUNTIF(Y37:Y46,"☆")&gt;=1,BU17="OK",BU19="OK",AO4="OK"),AND((Y28=0),COUNTIF(Y37:Y46,"△")&gt;=1,BU17="OK",BU19="OK",AO4="OK")),"○","")</f>
        <v/>
      </c>
      <c r="Z30" s="279" t="str">
        <f>IF(OR(AND((Z28&gt;=1),COUNTIF(Z37:Z46,"☆")&gt;=1,BU17="OK",BU19="OK",AO4="OK"),AND((Z28=0),COUNTIF(Z37:Z46,"△")&gt;=1,BU17="OK",BU19="OK",AO4="OK")),"○","")</f>
        <v/>
      </c>
      <c r="AA30" s="279" t="str">
        <f>IF(OR(AND((AA28&gt;=1),COUNTIF(AA37:AA46,"☆")&gt;=1,BU17="OK",BU19="OK",AO4="OK"),AND((AA28=0),COUNTIF(AA37:AA46,"△")&gt;=1,BU17="OK",BU19="OK",AO4="OK")),"○","")</f>
        <v/>
      </c>
      <c r="AB30" s="280" t="str">
        <f>IF(OR(AND((AB28&gt;=1),COUNTIF(AB37:AB46,"☆")&gt;=1,BU17="OK",BU19="OK",AO4="OK"),AND((AB28=0),COUNTIF(AB37:AB46,"△")&gt;=1,BU17="OK",BU19="OK",AO4="OK")),"○","")</f>
        <v/>
      </c>
      <c r="AC30" s="281" t="str">
        <f>IF(OR(AND((AC28&gt;=1),COUNTIF(AC37:AC46,"☆")&gt;=1,BU17="OK",BU19="OK",AO4="OK"),AND((AC28=0),COUNTIF(AC37:AC46,"△")&gt;=1,BU17="OK",BU19="OK",AO4="OK")),"○","")</f>
        <v/>
      </c>
      <c r="AD30" s="279" t="str">
        <f>IF(OR(AND((AD28&gt;=1),COUNTIF(AD37:AD46,"☆")&gt;=1,BU17="OK",BU19="OK",AO4="OK"),AND((AD28=0),COUNTIF(AD37:AD46,"△")&gt;=1,BU17="OK",BU19="OK",AO4="OK")),"○","")</f>
        <v/>
      </c>
      <c r="AE30" s="279" t="str">
        <f>IF(OR(AND((AE28&gt;=1),COUNTIF(AE37:AE46,"☆")&gt;=1,BU17="OK",BU19="OK",AO4="OK"),AND((AE28=0),COUNTIF(AE37:AE46,"△")&gt;=1,BU17="OK",BU19="OK",AO4="OK")),"○","")</f>
        <v/>
      </c>
      <c r="AF30" s="279" t="str">
        <f>IF(OR(AND((AF28&gt;=1),COUNTIF(AF37:AF46,"☆")&gt;=1,BU17="OK",BU19="OK",AO4="OK"),AND((AF28=0),COUNTIF(AF37:AF46,"△")&gt;=1,BU17="OK",BU19="OK",AO4="OK")),"○","")</f>
        <v/>
      </c>
      <c r="AG30" s="279" t="str">
        <f>IF(OR(AND((AG28&gt;=1),COUNTIF(AG37:AG46,"☆")&gt;=1,BU17="OK",BU19="OK",AO4="OK"),AND((AG28=0),COUNTIF(AG37:AG46,"△")&gt;=1,BU17="OK",BU19="OK",AO4="OK")),"○","")</f>
        <v/>
      </c>
      <c r="AH30" s="279" t="str">
        <f>IF(OR(AND((AH28&gt;=1),COUNTIF(AH37:AH46,"☆")&gt;=1,BU17="OK",BU19="OK",AO4="OK"),AND((AH28=0),COUNTIF(AH37:AH46,"△")&gt;=1,BU17="OK",BU19="OK",AO4="OK")),"○","")</f>
        <v/>
      </c>
      <c r="AI30" s="282" t="str">
        <f>IF(OR(AND((AI28&gt;=1),COUNTIF(AI37:AI46,"☆")&gt;=1,BU17="OK",BU19="OK",AO4="OK"),AND((AI28=0),COUNTIF(AI37:AI46,"△")&gt;=1,BU17="OK",BU19="OK",AO4="OK")),"○","")</f>
        <v/>
      </c>
      <c r="AJ30" s="278" t="str">
        <f>IF(OR(AND((AJ28&gt;=1),COUNTIF(AJ37:AJ46,"☆")&gt;=1,BU17="OK",BU19="OK",AO4="OK"),AND((AJ28=0),COUNTIF(AJ37:AJ46,"△")&gt;=1,BU17="OK",BU19="OK",AO4="OK")),"○","")</f>
        <v/>
      </c>
      <c r="AK30" s="279" t="str">
        <f>IF(OR(AND((AK28&gt;=1),COUNTIF(AK37:AK46,"☆")&gt;=1,BU17="OK",BU19="OK",AO4="OK"),AND((AK28=0),COUNTIF(AK37:AK46,"△")&gt;=1,BU17="OK",BU19="OK",AO4="OK")),"○","")</f>
        <v/>
      </c>
      <c r="AL30" s="279" t="str">
        <f>IF(OR(AND((AL28&gt;=1),COUNTIF(AL37:AL46,"☆")&gt;=1,BU17="OK",BU19="OK",AO4="OK"),AND((AL28=0),COUNTIF(AL37:AL46,"△")&gt;=1,BU17="OK",BU19="OK",AO4="OK")),"○","")</f>
        <v/>
      </c>
      <c r="AM30" s="279" t="str">
        <f>IF(OR(AND((AM28&gt;=1),COUNTIF(AM37:AM46,"☆")&gt;=1,BU17="OK",BU19="OK",AO4="OK"),AND((AM28=0),COUNTIF(AM37:AM46,"△")&gt;=1,BU17="OK",BU19="OK",AO4="OK")),"○","")</f>
        <v/>
      </c>
      <c r="AN30" s="279" t="str">
        <f>IF(OR(AND((AN28&gt;=1),COUNTIF(AN37:AN46,"☆")&gt;=1,BU17="OK",BU19="OK",AO4="OK"),AND((AN28=0),COUNTIF(AN37:AN46,"△")&gt;=1,BU17="OK",BU19="OK",AO4="OK")),"○","")</f>
        <v/>
      </c>
      <c r="AO30" s="279" t="str">
        <f>IF(OR(AND((AO28&gt;=1),COUNTIF(AO37:AO46,"☆")&gt;=1,BU17="OK",BU19="OK",AO4="OK"),AND((AO28=0),COUNTIF(AO37:AO46,"△")&gt;=1,BU17="OK",BU19="OK",AO4="OK")),"○","")</f>
        <v/>
      </c>
      <c r="AP30" s="280" t="str">
        <f>IF(OR(AND((AP28&gt;=1),COUNTIF(AP37:AP46,"☆")&gt;=1,BU17="OK",BU19="OK",AO4="OK"),AND((AP28=0),COUNTIF(AP37:AP46,"△")&gt;=1,BU17="OK",BU19="OK",AO4="OK")),"○","")</f>
        <v/>
      </c>
      <c r="AQ30" s="281" t="str">
        <f>IF(OR(AND((AQ28&gt;=1),COUNTIF(AQ37:AQ46,"☆")&gt;=1,BU17="OK",BU19="OK",AO4="OK"),AND((AQ28=0),COUNTIF(AQ37:AQ46,"△")&gt;=1,BU17="OK",BU19="OK",AO4="OK")),"○","")</f>
        <v/>
      </c>
      <c r="AR30" s="279" t="str">
        <f>IF(OR(AND((AR28&gt;=1),COUNTIF(AR37:AR46,"☆")&gt;=1,BU17="OK",BU19="OK",AO4="OK"),AND((AR28=0),COUNTIF(AR37:AR46,"△")&gt;=1,BU17="OK",BU19="OK",AO4="OK")),"○","")</f>
        <v/>
      </c>
      <c r="AS30" s="279" t="str">
        <f>IF(OR(AND((AS28&gt;=1),COUNTIF(AS37:AS46,"☆")&gt;=1,BU17="OK",BU19="OK",AO4="OK"),AND((AS28=0),COUNTIF(AS37:AS46,"△")&gt;=1,BU17="OK",BU19="OK",AO4="OK")),"○","")</f>
        <v/>
      </c>
      <c r="AT30" s="279" t="str">
        <f>IF(OR(AND((AT28&gt;=1),COUNTIF(AT37:AT46,"☆")&gt;=1,BU17="OK",BU19="OK",AO4="OK"),AND((AT28=0),COUNTIF(AT37:AT46,"△")&gt;=1,BU17="OK",BU19="OK",AO4="OK")),"○","")</f>
        <v/>
      </c>
      <c r="AU30" s="279" t="str">
        <f>IF(OR(AND((AU28&gt;=1),COUNTIF(AU37:AU46,"☆")&gt;=1,BU17="OK",BU19="OK",AO4="OK"),AND((AU28=0),COUNTIF(AU37:AU46,"△")&gt;=1,BU17="OK",BU19="OK",AO4="OK")),"○","")</f>
        <v/>
      </c>
      <c r="AV30" s="279" t="str">
        <f>IF(OR(AND((AV28&gt;=1),COUNTIF(AV37:AV46,"☆")&gt;=1,BU17="OK",BU19="OK",AO4="OK"),AND((AV28=0),COUNTIF(AV37:AV46,"△")&gt;=1,BU17="OK",BU19="OK",AO4="OK")),"○","")</f>
        <v/>
      </c>
      <c r="AW30" s="282" t="str">
        <f>IF(OR(AND((AW28&gt;=1),COUNTIF(AW37:AW46,"☆")&gt;=1,BU17="OK",BU19="OK",AO4="OK"),AND((AW28=0),COUNTIF(AW37:AW46,"△")&gt;=1,BU17="OK",BU19="OK",AO4="OK")),"○","")</f>
        <v/>
      </c>
      <c r="AX30" s="278" t="str">
        <f>IF(OR(AND((AX28&gt;=1),COUNTIF(AX37:AX46,"☆")&gt;=1,BU17="OK",BU19="OK",AO4="OK"),AND((AX28=0),COUNTIF(AX37:AX46,"△")&gt;=1,BU17="OK",BU19="OK",AO4="OK")),"○","")</f>
        <v/>
      </c>
      <c r="AY30" s="279" t="str">
        <f>IF(OR(AND((AY28&gt;=1),COUNTIF(AY37:AY46,"☆")&gt;=1,BU17="OK",BU19="OK",AO4="OK"),AND((AY28=0),COUNTIF(AY37:AY46,"△")&gt;=1,BU17="OK",BU19="OK",AO4="OK")),"○","")</f>
        <v/>
      </c>
      <c r="AZ30" s="280" t="str">
        <f>IF(OR(AND((AZ28&gt;=1),COUNTIF(AZ37:AZ46,"☆")&gt;=1,BU17="OK",BU19="OK",AO4="OK"),AND((AZ28=0),COUNTIF(AZ37:AZ46,"△")&gt;=1,BU17="OK",BU19="OK",AO4="OK")),"○","")</f>
        <v/>
      </c>
      <c r="BA30" s="685" t="s">
        <v>30</v>
      </c>
      <c r="BB30" s="686"/>
      <c r="BC30" s="729"/>
      <c r="BD30" s="730">
        <f>IF(AND(BU17="OK",BU18="OK",BU19="OK",AO4="OK"),COUNTIF(V30:AZ30,"○"),0)</f>
        <v>0</v>
      </c>
      <c r="BE30" s="730"/>
      <c r="BF30" s="730"/>
      <c r="BG30" s="730"/>
      <c r="BH30" s="730"/>
      <c r="BI30" s="730"/>
      <c r="BJ30" s="730"/>
      <c r="BK30" s="730"/>
      <c r="BL30" s="731"/>
      <c r="BM30" s="732">
        <f>BD30*12</f>
        <v>0</v>
      </c>
      <c r="BN30" s="733"/>
      <c r="BO30" s="733"/>
      <c r="BP30" s="734"/>
      <c r="BQ30" s="827"/>
      <c r="BR30" s="828"/>
      <c r="BS30" s="828"/>
      <c r="BT30" s="828"/>
      <c r="BU30" s="828"/>
      <c r="BV30" s="829"/>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
      </c>
      <c r="W31" s="284" t="str">
        <f>IF(AND((W28&gt;1),COUNTIF(W37:W46,"☆")&gt;=1,BU17="OK",BU18="OK",BU20="OK",AO4="OK"),"○","")</f>
        <v/>
      </c>
      <c r="X31" s="284" t="str">
        <f>IF(AND((X28&gt;1),COUNTIF(X37:X46,"☆")&gt;=1,BU17="OK",BU18="OK",BU20="OK",AO4="OK"),"○","")</f>
        <v/>
      </c>
      <c r="Y31" s="284" t="str">
        <f>IF(AND((Y28&gt;1),COUNTIF(Y37:Y46,"☆")&gt;=1,BU17="OK",BU18="OK",BU20="OK",AO4="OK"),"○","")</f>
        <v/>
      </c>
      <c r="Z31" s="284" t="str">
        <f>IF(AND((Z28&gt;1),COUNTIF(Z37:Z46,"☆")&gt;=1,BU17="OK",BU18="OK",BU20="OK",AO4="OK"),"○","")</f>
        <v/>
      </c>
      <c r="AA31" s="284" t="str">
        <f>IF(AND((AA28&gt;1),COUNTIF(AA37:AA46,"☆")&gt;=1,BU17="OK",BU18="OK",BU20="OK",AO4="OK"),"○","")</f>
        <v/>
      </c>
      <c r="AB31" s="285" t="str">
        <f>IF(AND((AB28&gt;1),COUNTIF(AB37:AB46,"☆")&gt;=1,BU17="OK",BU18="OK",BU20="OK",AO4="OK"),"○","")</f>
        <v/>
      </c>
      <c r="AC31" s="286" t="str">
        <f>IF(AND((AC28&gt;1),COUNTIF(AC37:AC46,"☆")&gt;=1,BU17="OK",BU18="OK",BU20="OK",AO4="OK"),"○","")</f>
        <v/>
      </c>
      <c r="AD31" s="284" t="str">
        <f>IF(AND((AD28&gt;1),COUNTIF(AD37:AD46,"☆")&gt;=1,BU17="OK",BU18="OK",BU20="OK",AO4="OK"),"○","")</f>
        <v/>
      </c>
      <c r="AE31" s="284" t="str">
        <f>IF(AND((AE28&gt;1),COUNTIF(AE37:AE46,"☆")&gt;=1,BU17="OK",BU18="OK",BU20="OK",AO4="OK"),"○","")</f>
        <v/>
      </c>
      <c r="AF31" s="284" t="str">
        <f>IF(AND((AF28&gt;1),COUNTIF(AF37:AF46,"☆")&gt;=1,BU17="OK",BU18="OK",BU20="OK",AO4="OK"),"○","")</f>
        <v/>
      </c>
      <c r="AG31" s="284" t="str">
        <f>IF(AND((AG28&gt;1),COUNTIF(AG37:AG46,"☆")&gt;=1,BU17="OK",BU18="OK",BU20="OK",AO4="OK"),"○","")</f>
        <v/>
      </c>
      <c r="AH31" s="284" t="str">
        <f>IF(AND((AH28&gt;1),COUNTIF(AH37:AH46,"☆")&gt;=1,BU17="OK",BU18="OK",BU20="OK",AO4="OK"),"○","")</f>
        <v/>
      </c>
      <c r="AI31" s="287" t="str">
        <f>IF(AND((AI28&gt;1),COUNTIF(AI37:AI46,"☆")&gt;=1,BU17="OK",BU18="OK",BU20="OK",AO4="OK"),"○","")</f>
        <v/>
      </c>
      <c r="AJ31" s="283" t="str">
        <f>IF(AND((AJ28&gt;1),COUNTIF(AJ37:AJ46,"☆")&gt;=1,BU17="OK",BU18="OK",BU20="OK",AO4="OK"),"○","")</f>
        <v/>
      </c>
      <c r="AK31" s="284" t="str">
        <f>IF(AND((AK28&gt;1),COUNTIF(AK37:AK46,"☆")&gt;=1,BU17="OK",BU18="OK",BU20="OK",AO4="OK"),"○","")</f>
        <v/>
      </c>
      <c r="AL31" s="284" t="str">
        <f>IF(AND((AL28&gt;1),COUNTIF(AL37:AL46,"☆")&gt;=1,BU17="OK",BU18="OK",BU20="OK",AO4="OK"),"○","")</f>
        <v/>
      </c>
      <c r="AM31" s="284" t="str">
        <f>IF(AND((AM28&gt;1),COUNTIF(AM37:AM46,"☆")&gt;=1,BU17="OK",BU18="OK",BU20="OK",AO4="OK"),"○","")</f>
        <v/>
      </c>
      <c r="AN31" s="284" t="str">
        <f>IF(AND((AN28&gt;1),COUNTIF(AN37:AN46,"☆")&gt;=1,BU17="OK",BU18="OK",BU20="OK",AO4="OK"),"○","")</f>
        <v/>
      </c>
      <c r="AO31" s="284" t="str">
        <f>IF(AND((AO28&gt;1),COUNTIF(AO37:AO46,"☆")&gt;=1,BU17="OK",BU18="OK",BU20="OK",AO4="OK"),"○","")</f>
        <v/>
      </c>
      <c r="AP31" s="285" t="str">
        <f>IF(AND((AP28&gt;1),COUNTIF(AP37:AP46,"☆")&gt;=1,BU17="OK",BU18="OK",BU20="OK",AO4="OK"),"○","")</f>
        <v/>
      </c>
      <c r="AQ31" s="286" t="str">
        <f>IF(AND((AQ28&gt;1),COUNTIF(AQ37:AQ46,"☆")&gt;=1,BU17="OK",BU18="OK",BU20="OK",AO4="OK"),"○","")</f>
        <v/>
      </c>
      <c r="AR31" s="284" t="str">
        <f>IF(AND((AR28&gt;1),COUNTIF(AR37:AR46,"☆")&gt;=1,BU17="OK",BU18="OK",BU20="OK",AO4="OK"),"○","")</f>
        <v/>
      </c>
      <c r="AS31" s="284" t="str">
        <f>IF(AND((AS28&gt;1),COUNTIF(AS37:AS46,"☆")&gt;=1,BU17="OK",BU18="OK",BU20="OK",AO4="OK"),"○","")</f>
        <v/>
      </c>
      <c r="AT31" s="284" t="str">
        <f>IF(AND((AT28&gt;1),COUNTIF(AT37:AT46,"☆")&gt;=1,BU17="OK",BU18="OK",BU20="OK",AO4="OK"),"○","")</f>
        <v/>
      </c>
      <c r="AU31" s="284" t="str">
        <f>IF(AND((AU28&gt;1),COUNTIF(AU37:AU46,"☆")&gt;=1,BU17="OK",BU18="OK",BU20="OK",AO4="OK"),"○","")</f>
        <v/>
      </c>
      <c r="AV31" s="284" t="str">
        <f>IF(AND((AV28&gt;1),COUNTIF(AV37:AV46,"☆")&gt;=1,BU17="OK",BU18="OK",BU20="OK",AO4="OK"),"○","")</f>
        <v/>
      </c>
      <c r="AW31" s="287" t="str">
        <f>IF(AND((AW28&gt;1),COUNTIF(AW37:AW46,"☆")&gt;=1,BU17="OK",BU18="OK",BU20="OK",AO4="OK"),"○","")</f>
        <v/>
      </c>
      <c r="AX31" s="283" t="str">
        <f>IF(AND((AX28&gt;1),COUNTIF(AX37:AX46,"☆")&gt;=1,BU17="OK",BU18="OK",BU20="OK",AO4="OK"),"○","")</f>
        <v/>
      </c>
      <c r="AY31" s="284" t="str">
        <f>IF(AND((AY28&gt;1),COUNTIF(AY37:AY46,"☆")&gt;=1,BU17="OK",BU18="OK",BU20="OK",AO4="OK"),"○","")</f>
        <v/>
      </c>
      <c r="AZ31" s="285" t="str">
        <f>IF(AND((AZ28&gt;1),COUNTIF(AZ37:AZ46,"☆")&gt;=1,BU17="OK",BU18="OK",BU20="OK",AO4="OK"),"○","")</f>
        <v/>
      </c>
      <c r="BA31" s="691" t="s">
        <v>30</v>
      </c>
      <c r="BB31" s="692"/>
      <c r="BC31" s="748"/>
      <c r="BD31" s="749">
        <f>IF(AND(BU17="OK",BU18="OK",BU20="OK",AO4="OK"),COUNTIF(V31:AZ31,"○"),0)</f>
        <v>0</v>
      </c>
      <c r="BE31" s="749"/>
      <c r="BF31" s="749"/>
      <c r="BG31" s="749"/>
      <c r="BH31" s="749"/>
      <c r="BI31" s="749"/>
      <c r="BJ31" s="749"/>
      <c r="BK31" s="749"/>
      <c r="BL31" s="750"/>
      <c r="BM31" s="769">
        <f>BD31*12</f>
        <v>0</v>
      </c>
      <c r="BN31" s="749"/>
      <c r="BO31" s="749"/>
      <c r="BP31" s="750"/>
      <c r="BQ31" s="830"/>
      <c r="BR31" s="831"/>
      <c r="BS31" s="831"/>
      <c r="BT31" s="831"/>
      <c r="BU31" s="831"/>
      <c r="BV31" s="832"/>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基本情報シート!$C$25</f>
        <v>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3">WEEKDAY(W35,1)</f>
        <v>5</v>
      </c>
      <c r="X36" s="289">
        <f t="shared" si="3"/>
        <v>6</v>
      </c>
      <c r="Y36" s="289">
        <f t="shared" si="3"/>
        <v>7</v>
      </c>
      <c r="Z36" s="289">
        <f t="shared" si="3"/>
        <v>1</v>
      </c>
      <c r="AA36" s="289">
        <f t="shared" si="3"/>
        <v>2</v>
      </c>
      <c r="AB36" s="289">
        <f t="shared" si="3"/>
        <v>3</v>
      </c>
      <c r="AC36" s="289">
        <f t="shared" si="3"/>
        <v>4</v>
      </c>
      <c r="AD36" s="289">
        <f t="shared" si="3"/>
        <v>5</v>
      </c>
      <c r="AE36" s="289">
        <f t="shared" si="3"/>
        <v>6</v>
      </c>
      <c r="AF36" s="289">
        <f t="shared" si="3"/>
        <v>7</v>
      </c>
      <c r="AG36" s="289">
        <f t="shared" si="3"/>
        <v>1</v>
      </c>
      <c r="AH36" s="289">
        <f t="shared" si="3"/>
        <v>2</v>
      </c>
      <c r="AI36" s="289">
        <f t="shared" si="3"/>
        <v>3</v>
      </c>
      <c r="AJ36" s="289">
        <f t="shared" si="3"/>
        <v>4</v>
      </c>
      <c r="AK36" s="289">
        <f t="shared" si="3"/>
        <v>5</v>
      </c>
      <c r="AL36" s="289">
        <f t="shared" si="3"/>
        <v>6</v>
      </c>
      <c r="AM36" s="289">
        <f t="shared" si="3"/>
        <v>7</v>
      </c>
      <c r="AN36" s="289">
        <f t="shared" si="3"/>
        <v>1</v>
      </c>
      <c r="AO36" s="289">
        <f t="shared" si="3"/>
        <v>2</v>
      </c>
      <c r="AP36" s="289">
        <f t="shared" si="3"/>
        <v>3</v>
      </c>
      <c r="AQ36" s="289">
        <f t="shared" si="3"/>
        <v>4</v>
      </c>
      <c r="AR36" s="289">
        <f t="shared" si="3"/>
        <v>5</v>
      </c>
      <c r="AS36" s="289">
        <f t="shared" si="3"/>
        <v>6</v>
      </c>
      <c r="AT36" s="289">
        <f t="shared" si="3"/>
        <v>7</v>
      </c>
      <c r="AU36" s="289">
        <f t="shared" si="3"/>
        <v>1</v>
      </c>
      <c r="AV36" s="289">
        <f t="shared" si="3"/>
        <v>2</v>
      </c>
      <c r="AW36" s="289">
        <f t="shared" si="3"/>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c r="E37" s="770"/>
      <c r="F37" s="770"/>
      <c r="G37" s="770"/>
      <c r="H37" s="770"/>
      <c r="I37" s="771"/>
      <c r="J37" s="772"/>
      <c r="K37" s="770"/>
      <c r="L37" s="770"/>
      <c r="M37" s="773"/>
      <c r="N37" s="773"/>
      <c r="O37" s="773"/>
      <c r="P37" s="773"/>
      <c r="Q37" s="773"/>
      <c r="R37" s="773"/>
      <c r="S37" s="773"/>
      <c r="T37" s="773"/>
      <c r="U37" s="774"/>
      <c r="V37" s="291"/>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775">
        <f t="shared" ref="BA37:BA46" si="4">COUNTA(V37:AZ37)</f>
        <v>0</v>
      </c>
      <c r="BB37" s="776"/>
      <c r="BC37" s="823"/>
      <c r="BD37" s="824"/>
      <c r="BE37" s="824"/>
      <c r="BF37" s="824"/>
      <c r="BG37" s="824"/>
      <c r="BH37" s="824"/>
      <c r="BI37" s="824"/>
      <c r="BJ37" s="824"/>
      <c r="BK37" s="779"/>
      <c r="BL37" s="780"/>
      <c r="BM37" s="780"/>
      <c r="BN37" s="780"/>
      <c r="BO37" s="781"/>
      <c r="BP37" s="23"/>
      <c r="BQ37" s="147"/>
    </row>
    <row r="38" spans="1:76" s="1" customFormat="1" ht="16.2">
      <c r="C38" s="293">
        <v>2</v>
      </c>
      <c r="D38" s="782"/>
      <c r="E38" s="782"/>
      <c r="F38" s="782"/>
      <c r="G38" s="782"/>
      <c r="H38" s="782"/>
      <c r="I38" s="783"/>
      <c r="J38" s="784"/>
      <c r="K38" s="782"/>
      <c r="L38" s="782"/>
      <c r="M38" s="785"/>
      <c r="N38" s="785"/>
      <c r="O38" s="785"/>
      <c r="P38" s="785"/>
      <c r="Q38" s="785"/>
      <c r="R38" s="785"/>
      <c r="S38" s="785"/>
      <c r="T38" s="785"/>
      <c r="U38" s="786"/>
      <c r="V38" s="294"/>
      <c r="W38" s="295"/>
      <c r="X38" s="295"/>
      <c r="Y38" s="295"/>
      <c r="Z38" s="295"/>
      <c r="AA38" s="295"/>
      <c r="AB38" s="295"/>
      <c r="AC38" s="295"/>
      <c r="AD38" s="295"/>
      <c r="AE38" s="295"/>
      <c r="AF38" s="295"/>
      <c r="AG38" s="295"/>
      <c r="AH38" s="295"/>
      <c r="AI38" s="295"/>
      <c r="AJ38" s="295"/>
      <c r="AK38" s="295"/>
      <c r="AL38" s="295"/>
      <c r="AM38" s="295"/>
      <c r="AN38" s="295"/>
      <c r="AO38" s="295"/>
      <c r="AP38" s="295"/>
      <c r="AQ38" s="295"/>
      <c r="AR38" s="295"/>
      <c r="AS38" s="295"/>
      <c r="AT38" s="295"/>
      <c r="AU38" s="295"/>
      <c r="AV38" s="295"/>
      <c r="AW38" s="295"/>
      <c r="AX38" s="295"/>
      <c r="AY38" s="295"/>
      <c r="AZ38" s="295"/>
      <c r="BA38" s="787">
        <f t="shared" si="4"/>
        <v>0</v>
      </c>
      <c r="BB38" s="788"/>
      <c r="BC38" s="818"/>
      <c r="BD38" s="819"/>
      <c r="BE38" s="819"/>
      <c r="BF38" s="819"/>
      <c r="BG38" s="819"/>
      <c r="BH38" s="819"/>
      <c r="BI38" s="819"/>
      <c r="BJ38" s="819"/>
      <c r="BK38" s="791"/>
      <c r="BL38" s="792"/>
      <c r="BM38" s="792"/>
      <c r="BN38" s="792"/>
      <c r="BO38" s="793"/>
      <c r="BP38" s="23"/>
      <c r="BQ38" s="147"/>
    </row>
    <row r="39" spans="1:76" s="1" customFormat="1" ht="16.2">
      <c r="C39" s="293">
        <v>3</v>
      </c>
      <c r="D39" s="782"/>
      <c r="E39" s="782"/>
      <c r="F39" s="782"/>
      <c r="G39" s="782"/>
      <c r="H39" s="782"/>
      <c r="I39" s="783"/>
      <c r="J39" s="784"/>
      <c r="K39" s="782"/>
      <c r="L39" s="782"/>
      <c r="M39" s="785"/>
      <c r="N39" s="785"/>
      <c r="O39" s="785"/>
      <c r="P39" s="785"/>
      <c r="Q39" s="785"/>
      <c r="R39" s="785"/>
      <c r="S39" s="785"/>
      <c r="T39" s="785"/>
      <c r="U39" s="786"/>
      <c r="V39" s="294"/>
      <c r="W39" s="295"/>
      <c r="X39" s="295"/>
      <c r="Y39" s="295"/>
      <c r="Z39" s="295"/>
      <c r="AA39" s="295"/>
      <c r="AB39" s="295"/>
      <c r="AC39" s="295"/>
      <c r="AD39" s="295"/>
      <c r="AE39" s="295"/>
      <c r="AF39" s="295"/>
      <c r="AG39" s="295"/>
      <c r="AH39" s="295"/>
      <c r="AI39" s="295"/>
      <c r="AJ39" s="295"/>
      <c r="AK39" s="295"/>
      <c r="AL39" s="295"/>
      <c r="AM39" s="295"/>
      <c r="AN39" s="295"/>
      <c r="AO39" s="295"/>
      <c r="AP39" s="295"/>
      <c r="AQ39" s="295"/>
      <c r="AR39" s="295"/>
      <c r="AS39" s="295"/>
      <c r="AT39" s="295"/>
      <c r="AU39" s="295"/>
      <c r="AV39" s="295"/>
      <c r="AW39" s="295"/>
      <c r="AX39" s="295"/>
      <c r="AY39" s="295"/>
      <c r="AZ39" s="295"/>
      <c r="BA39" s="787">
        <f t="shared" si="4"/>
        <v>0</v>
      </c>
      <c r="BB39" s="788"/>
      <c r="BC39" s="818"/>
      <c r="BD39" s="819"/>
      <c r="BE39" s="819"/>
      <c r="BF39" s="819"/>
      <c r="BG39" s="819"/>
      <c r="BH39" s="819"/>
      <c r="BI39" s="819"/>
      <c r="BJ39" s="819"/>
      <c r="BK39" s="791"/>
      <c r="BL39" s="792"/>
      <c r="BM39" s="792"/>
      <c r="BN39" s="792"/>
      <c r="BO39" s="793"/>
      <c r="BP39" s="23"/>
      <c r="BQ39" s="147"/>
    </row>
    <row r="40" spans="1:76" s="1" customFormat="1" ht="16.2">
      <c r="C40" s="293">
        <v>4</v>
      </c>
      <c r="D40" s="782"/>
      <c r="E40" s="782"/>
      <c r="F40" s="782"/>
      <c r="G40" s="782"/>
      <c r="H40" s="782"/>
      <c r="I40" s="783"/>
      <c r="J40" s="784"/>
      <c r="K40" s="782"/>
      <c r="L40" s="782"/>
      <c r="M40" s="785"/>
      <c r="N40" s="785"/>
      <c r="O40" s="785"/>
      <c r="P40" s="785"/>
      <c r="Q40" s="785"/>
      <c r="R40" s="785"/>
      <c r="S40" s="785"/>
      <c r="T40" s="785"/>
      <c r="U40" s="786"/>
      <c r="V40" s="294"/>
      <c r="W40" s="295"/>
      <c r="X40" s="295"/>
      <c r="Y40" s="295"/>
      <c r="Z40" s="295"/>
      <c r="AA40" s="295"/>
      <c r="AB40" s="295"/>
      <c r="AC40" s="295"/>
      <c r="AD40" s="295"/>
      <c r="AE40" s="295"/>
      <c r="AF40" s="295"/>
      <c r="AG40" s="295"/>
      <c r="AH40" s="295"/>
      <c r="AI40" s="295"/>
      <c r="AJ40" s="295"/>
      <c r="AK40" s="295"/>
      <c r="AL40" s="295"/>
      <c r="AM40" s="295"/>
      <c r="AN40" s="295"/>
      <c r="AO40" s="295"/>
      <c r="AP40" s="295"/>
      <c r="AQ40" s="295"/>
      <c r="AR40" s="295"/>
      <c r="AS40" s="295"/>
      <c r="AT40" s="295"/>
      <c r="AU40" s="295"/>
      <c r="AV40" s="295"/>
      <c r="AW40" s="295"/>
      <c r="AX40" s="295"/>
      <c r="AY40" s="295"/>
      <c r="AZ40" s="295"/>
      <c r="BA40" s="787">
        <f t="shared" si="4"/>
        <v>0</v>
      </c>
      <c r="BB40" s="788"/>
      <c r="BC40" s="818"/>
      <c r="BD40" s="819"/>
      <c r="BE40" s="819"/>
      <c r="BF40" s="819"/>
      <c r="BG40" s="819"/>
      <c r="BH40" s="819"/>
      <c r="BI40" s="819"/>
      <c r="BJ40" s="819"/>
      <c r="BK40" s="791"/>
      <c r="BL40" s="792"/>
      <c r="BM40" s="792"/>
      <c r="BN40" s="792"/>
      <c r="BO40" s="793"/>
      <c r="BP40" s="23"/>
      <c r="BQ40" s="147"/>
    </row>
    <row r="41" spans="1:76" s="1" customFormat="1" ht="16.2">
      <c r="C41" s="293">
        <v>5</v>
      </c>
      <c r="D41" s="782"/>
      <c r="E41" s="782"/>
      <c r="F41" s="782"/>
      <c r="G41" s="782"/>
      <c r="H41" s="782"/>
      <c r="I41" s="783"/>
      <c r="J41" s="784"/>
      <c r="K41" s="782"/>
      <c r="L41" s="782"/>
      <c r="M41" s="785"/>
      <c r="N41" s="785"/>
      <c r="O41" s="785"/>
      <c r="P41" s="785"/>
      <c r="Q41" s="785"/>
      <c r="R41" s="785"/>
      <c r="S41" s="785"/>
      <c r="T41" s="785"/>
      <c r="U41" s="786"/>
      <c r="V41" s="294"/>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5"/>
      <c r="AS41" s="295"/>
      <c r="AT41" s="295"/>
      <c r="AU41" s="295"/>
      <c r="AV41" s="295"/>
      <c r="AW41" s="295"/>
      <c r="AX41" s="295"/>
      <c r="AY41" s="295"/>
      <c r="AZ41" s="295"/>
      <c r="BA41" s="787">
        <f t="shared" si="4"/>
        <v>0</v>
      </c>
      <c r="BB41" s="788"/>
      <c r="BC41" s="818"/>
      <c r="BD41" s="819"/>
      <c r="BE41" s="819"/>
      <c r="BF41" s="819"/>
      <c r="BG41" s="819"/>
      <c r="BH41" s="819"/>
      <c r="BI41" s="819"/>
      <c r="BJ41" s="819"/>
      <c r="BK41" s="791"/>
      <c r="BL41" s="792"/>
      <c r="BM41" s="792"/>
      <c r="BN41" s="792"/>
      <c r="BO41" s="793"/>
      <c r="BP41" s="23"/>
      <c r="BQ41" s="147"/>
    </row>
    <row r="42" spans="1:76" s="1" customFormat="1" ht="16.2">
      <c r="C42" s="293">
        <v>6</v>
      </c>
      <c r="D42" s="782"/>
      <c r="E42" s="782"/>
      <c r="F42" s="782"/>
      <c r="G42" s="782"/>
      <c r="H42" s="782"/>
      <c r="I42" s="783"/>
      <c r="J42" s="784"/>
      <c r="K42" s="782"/>
      <c r="L42" s="782"/>
      <c r="M42" s="785"/>
      <c r="N42" s="785"/>
      <c r="O42" s="785"/>
      <c r="P42" s="785"/>
      <c r="Q42" s="785"/>
      <c r="R42" s="785"/>
      <c r="S42" s="785"/>
      <c r="T42" s="785"/>
      <c r="U42" s="786"/>
      <c r="V42" s="294"/>
      <c r="W42" s="295"/>
      <c r="X42" s="295"/>
      <c r="Y42" s="295"/>
      <c r="Z42" s="295"/>
      <c r="AA42" s="295"/>
      <c r="AB42" s="295"/>
      <c r="AC42" s="295"/>
      <c r="AD42" s="295"/>
      <c r="AE42" s="295"/>
      <c r="AF42" s="295"/>
      <c r="AG42" s="295"/>
      <c r="AH42" s="295"/>
      <c r="AI42" s="295"/>
      <c r="AJ42" s="295"/>
      <c r="AK42" s="295"/>
      <c r="AL42" s="295"/>
      <c r="AM42" s="295"/>
      <c r="AN42" s="295"/>
      <c r="AO42" s="295"/>
      <c r="AP42" s="295"/>
      <c r="AQ42" s="295"/>
      <c r="AR42" s="295"/>
      <c r="AS42" s="295"/>
      <c r="AT42" s="295"/>
      <c r="AU42" s="295"/>
      <c r="AV42" s="295"/>
      <c r="AW42" s="295"/>
      <c r="AX42" s="295"/>
      <c r="AY42" s="295"/>
      <c r="AZ42" s="295"/>
      <c r="BA42" s="787">
        <f t="shared" si="4"/>
        <v>0</v>
      </c>
      <c r="BB42" s="788"/>
      <c r="BC42" s="818"/>
      <c r="BD42" s="819"/>
      <c r="BE42" s="819"/>
      <c r="BF42" s="819"/>
      <c r="BG42" s="819"/>
      <c r="BH42" s="819"/>
      <c r="BI42" s="819"/>
      <c r="BJ42" s="819"/>
      <c r="BK42" s="791"/>
      <c r="BL42" s="792"/>
      <c r="BM42" s="792"/>
      <c r="BN42" s="792"/>
      <c r="BO42" s="793"/>
      <c r="BP42" s="23"/>
      <c r="BQ42" s="147"/>
    </row>
    <row r="43" spans="1:76" s="1" customFormat="1" ht="16.2">
      <c r="C43" s="293">
        <v>7</v>
      </c>
      <c r="D43" s="782"/>
      <c r="E43" s="782"/>
      <c r="F43" s="782"/>
      <c r="G43" s="782"/>
      <c r="H43" s="782"/>
      <c r="I43" s="783"/>
      <c r="J43" s="784"/>
      <c r="K43" s="782"/>
      <c r="L43" s="782"/>
      <c r="M43" s="785"/>
      <c r="N43" s="785"/>
      <c r="O43" s="785"/>
      <c r="P43" s="785"/>
      <c r="Q43" s="785"/>
      <c r="R43" s="785"/>
      <c r="S43" s="785"/>
      <c r="T43" s="785"/>
      <c r="U43" s="786"/>
      <c r="V43" s="294"/>
      <c r="W43" s="295"/>
      <c r="X43" s="295"/>
      <c r="Y43" s="295"/>
      <c r="Z43" s="295"/>
      <c r="AA43" s="295"/>
      <c r="AB43" s="295"/>
      <c r="AC43" s="295"/>
      <c r="AD43" s="295"/>
      <c r="AE43" s="295"/>
      <c r="AF43" s="295"/>
      <c r="AG43" s="295"/>
      <c r="AH43" s="295"/>
      <c r="AI43" s="295"/>
      <c r="AJ43" s="295"/>
      <c r="AK43" s="295"/>
      <c r="AL43" s="295"/>
      <c r="AM43" s="295"/>
      <c r="AN43" s="295"/>
      <c r="AO43" s="295"/>
      <c r="AP43" s="295"/>
      <c r="AQ43" s="295"/>
      <c r="AR43" s="295"/>
      <c r="AS43" s="295"/>
      <c r="AT43" s="295"/>
      <c r="AU43" s="295"/>
      <c r="AV43" s="295"/>
      <c r="AW43" s="295"/>
      <c r="AX43" s="295"/>
      <c r="AY43" s="295"/>
      <c r="AZ43" s="295"/>
      <c r="BA43" s="787">
        <f t="shared" si="4"/>
        <v>0</v>
      </c>
      <c r="BB43" s="788"/>
      <c r="BC43" s="818"/>
      <c r="BD43" s="819"/>
      <c r="BE43" s="819"/>
      <c r="BF43" s="819"/>
      <c r="BG43" s="819"/>
      <c r="BH43" s="819"/>
      <c r="BI43" s="819"/>
      <c r="BJ43" s="819"/>
      <c r="BK43" s="791"/>
      <c r="BL43" s="792"/>
      <c r="BM43" s="792"/>
      <c r="BN43" s="792"/>
      <c r="BO43" s="793"/>
      <c r="BP43" s="23"/>
      <c r="BQ43" s="147"/>
    </row>
    <row r="44" spans="1:76" s="1" customFormat="1" ht="16.2">
      <c r="C44" s="293">
        <v>8</v>
      </c>
      <c r="D44" s="782"/>
      <c r="E44" s="782"/>
      <c r="F44" s="782"/>
      <c r="G44" s="782"/>
      <c r="H44" s="782"/>
      <c r="I44" s="783"/>
      <c r="J44" s="784"/>
      <c r="K44" s="782"/>
      <c r="L44" s="782"/>
      <c r="M44" s="785"/>
      <c r="N44" s="785"/>
      <c r="O44" s="785"/>
      <c r="P44" s="785"/>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4"/>
        <v>0</v>
      </c>
      <c r="BB44" s="788"/>
      <c r="BC44" s="818"/>
      <c r="BD44" s="819"/>
      <c r="BE44" s="819"/>
      <c r="BF44" s="819"/>
      <c r="BG44" s="819"/>
      <c r="BH44" s="819"/>
      <c r="BI44" s="819"/>
      <c r="BJ44" s="819"/>
      <c r="BK44" s="791"/>
      <c r="BL44" s="792"/>
      <c r="BM44" s="792"/>
      <c r="BN44" s="792"/>
      <c r="BO44" s="793"/>
      <c r="BP44" s="23"/>
      <c r="BQ44" s="147"/>
    </row>
    <row r="45" spans="1:76" s="1" customFormat="1" ht="16.2">
      <c r="C45" s="293">
        <v>9</v>
      </c>
      <c r="D45" s="816"/>
      <c r="E45" s="816"/>
      <c r="F45" s="816"/>
      <c r="G45" s="816"/>
      <c r="H45" s="816"/>
      <c r="I45" s="817"/>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4"/>
        <v>0</v>
      </c>
      <c r="BB45" s="788"/>
      <c r="BC45" s="818"/>
      <c r="BD45" s="819"/>
      <c r="BE45" s="819"/>
      <c r="BF45" s="819"/>
      <c r="BG45" s="819"/>
      <c r="BH45" s="819"/>
      <c r="BI45" s="819"/>
      <c r="BJ45" s="819"/>
      <c r="BK45" s="791"/>
      <c r="BL45" s="792"/>
      <c r="BM45" s="792"/>
      <c r="BN45" s="792"/>
      <c r="BO45" s="793"/>
      <c r="BP45" s="23"/>
      <c r="BQ45" s="147"/>
    </row>
    <row r="46" spans="1:76" s="1" customFormat="1" ht="16.8" thickBot="1">
      <c r="C46" s="296">
        <v>10</v>
      </c>
      <c r="D46" s="812"/>
      <c r="E46" s="812"/>
      <c r="F46" s="812"/>
      <c r="G46" s="812"/>
      <c r="H46" s="812"/>
      <c r="I46" s="813"/>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4"/>
        <v>0</v>
      </c>
      <c r="BB46" s="811"/>
      <c r="BC46" s="814"/>
      <c r="BD46" s="815"/>
      <c r="BE46" s="815"/>
      <c r="BF46" s="815"/>
      <c r="BG46" s="815"/>
      <c r="BH46" s="815"/>
      <c r="BI46" s="815"/>
      <c r="BJ46" s="815"/>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SZ41GKbBunFQ9JoDaza2XFnOLpt+Y5/CAUAdukY5lpBvwGqgCORoEgUY6HO9IzA+X6jkg+T2xoLr9NJ3mCeI3A==" saltValue="BGsYvucP+Sr9U8lcVLXgVg==" spinCount="100000" sheet="1" objects="1" scenarios="1"/>
  <mergeCells count="310">
    <mergeCell ref="BC46:BF46"/>
    <mergeCell ref="BG46:BJ46"/>
    <mergeCell ref="BK46:BO46"/>
    <mergeCell ref="D47:AI47"/>
    <mergeCell ref="AJ47:BX47"/>
    <mergeCell ref="D48:AI48"/>
    <mergeCell ref="AJ48:BX48"/>
    <mergeCell ref="D46:I46"/>
    <mergeCell ref="J46:L46"/>
    <mergeCell ref="M46:O46"/>
    <mergeCell ref="P46:R46"/>
    <mergeCell ref="S46:U46"/>
    <mergeCell ref="BA46:BB46"/>
    <mergeCell ref="D45:I45"/>
    <mergeCell ref="J45:L45"/>
    <mergeCell ref="M45:O45"/>
    <mergeCell ref="P45:R45"/>
    <mergeCell ref="S45:U45"/>
    <mergeCell ref="BA45:BB45"/>
    <mergeCell ref="BC45:BF45"/>
    <mergeCell ref="BG45:BJ45"/>
    <mergeCell ref="BK45:BO45"/>
    <mergeCell ref="D44:I44"/>
    <mergeCell ref="J44:L44"/>
    <mergeCell ref="M44:O44"/>
    <mergeCell ref="P44:R44"/>
    <mergeCell ref="S44:U44"/>
    <mergeCell ref="BA44:BB44"/>
    <mergeCell ref="BC44:BF44"/>
    <mergeCell ref="BG44:BJ44"/>
    <mergeCell ref="BK44:BO44"/>
    <mergeCell ref="BC42:BF42"/>
    <mergeCell ref="BG42:BJ42"/>
    <mergeCell ref="BK42:BO42"/>
    <mergeCell ref="D43:I43"/>
    <mergeCell ref="J43:L43"/>
    <mergeCell ref="M43:O43"/>
    <mergeCell ref="P43:R43"/>
    <mergeCell ref="S43:U43"/>
    <mergeCell ref="BA43:BB43"/>
    <mergeCell ref="BC43:BF43"/>
    <mergeCell ref="D42:I42"/>
    <mergeCell ref="J42:L42"/>
    <mergeCell ref="M42:O42"/>
    <mergeCell ref="P42:R42"/>
    <mergeCell ref="S42:U42"/>
    <mergeCell ref="BA42:BB42"/>
    <mergeCell ref="BG43:BJ43"/>
    <mergeCell ref="BK43:BO43"/>
    <mergeCell ref="D41:I41"/>
    <mergeCell ref="J41:L41"/>
    <mergeCell ref="M41:O41"/>
    <mergeCell ref="P41:R41"/>
    <mergeCell ref="S41:U41"/>
    <mergeCell ref="BA41:BB41"/>
    <mergeCell ref="BC41:BF41"/>
    <mergeCell ref="BG41:BJ41"/>
    <mergeCell ref="BK41:BO41"/>
    <mergeCell ref="D40:I40"/>
    <mergeCell ref="J40:L40"/>
    <mergeCell ref="M40:O40"/>
    <mergeCell ref="P40:R40"/>
    <mergeCell ref="S40:U40"/>
    <mergeCell ref="BA40:BB40"/>
    <mergeCell ref="BC40:BF40"/>
    <mergeCell ref="BG40:BJ40"/>
    <mergeCell ref="BK40:BO40"/>
    <mergeCell ref="D39:I39"/>
    <mergeCell ref="J39:L39"/>
    <mergeCell ref="M39:O39"/>
    <mergeCell ref="P39:R39"/>
    <mergeCell ref="S39:U39"/>
    <mergeCell ref="BA39:BB39"/>
    <mergeCell ref="BC39:BF39"/>
    <mergeCell ref="BG39:BJ39"/>
    <mergeCell ref="BK39:BO39"/>
    <mergeCell ref="D38:I38"/>
    <mergeCell ref="J38:L38"/>
    <mergeCell ref="M38:O38"/>
    <mergeCell ref="P38:R38"/>
    <mergeCell ref="S38:U38"/>
    <mergeCell ref="BA38:BB38"/>
    <mergeCell ref="BC38:BF38"/>
    <mergeCell ref="BG38:BJ38"/>
    <mergeCell ref="BK38:BO38"/>
    <mergeCell ref="D37:I37"/>
    <mergeCell ref="J37:L37"/>
    <mergeCell ref="M37:O37"/>
    <mergeCell ref="P37:R37"/>
    <mergeCell ref="S37:U37"/>
    <mergeCell ref="BA37:BB37"/>
    <mergeCell ref="BC37:BF37"/>
    <mergeCell ref="BG37:BJ37"/>
    <mergeCell ref="BK37:BO37"/>
    <mergeCell ref="C35:C36"/>
    <mergeCell ref="D35:I36"/>
    <mergeCell ref="J35:L36"/>
    <mergeCell ref="M35:O36"/>
    <mergeCell ref="P35:R36"/>
    <mergeCell ref="S35:U36"/>
    <mergeCell ref="B31:U31"/>
    <mergeCell ref="BA31:BC31"/>
    <mergeCell ref="BD31:BL31"/>
    <mergeCell ref="BA35:BB36"/>
    <mergeCell ref="BC35:BJ35"/>
    <mergeCell ref="BK35:BO36"/>
    <mergeCell ref="BC36:BF36"/>
    <mergeCell ref="BG36:BJ36"/>
    <mergeCell ref="BM31:BP31"/>
    <mergeCell ref="BQ31:BV31"/>
    <mergeCell ref="BA32:BL32"/>
    <mergeCell ref="BM29:BP29"/>
    <mergeCell ref="BQ29:BV29"/>
    <mergeCell ref="B30:U30"/>
    <mergeCell ref="BA30:BC30"/>
    <mergeCell ref="BD30:BL30"/>
    <mergeCell ref="BM30:BP30"/>
    <mergeCell ref="BQ30:BV30"/>
    <mergeCell ref="B28:U28"/>
    <mergeCell ref="BA28:BL28"/>
    <mergeCell ref="B29:U29"/>
    <mergeCell ref="BA29:BC29"/>
    <mergeCell ref="BD29:BF29"/>
    <mergeCell ref="BG29:BI29"/>
    <mergeCell ref="BJ29:BL29"/>
    <mergeCell ref="B26:U26"/>
    <mergeCell ref="BA26:BC26"/>
    <mergeCell ref="BD26:BF26"/>
    <mergeCell ref="BG26:BI26"/>
    <mergeCell ref="BJ26:BL26"/>
    <mergeCell ref="B27:U27"/>
    <mergeCell ref="BA27:BC27"/>
    <mergeCell ref="BD27:BF27"/>
    <mergeCell ref="BG27:BI27"/>
    <mergeCell ref="BJ27:BL27"/>
    <mergeCell ref="B23:U24"/>
    <mergeCell ref="BA23:BC24"/>
    <mergeCell ref="BD23:BF24"/>
    <mergeCell ref="BG23:BI24"/>
    <mergeCell ref="BJ23:BL24"/>
    <mergeCell ref="B25:U25"/>
    <mergeCell ref="BA25:BC25"/>
    <mergeCell ref="BD25:BF25"/>
    <mergeCell ref="BG25:BI25"/>
    <mergeCell ref="BJ25:BL25"/>
    <mergeCell ref="AR19:AV20"/>
    <mergeCell ref="AW19:BA20"/>
    <mergeCell ref="BB19:BF19"/>
    <mergeCell ref="BG19:BK20"/>
    <mergeCell ref="BM19:BT19"/>
    <mergeCell ref="BU19:BW19"/>
    <mergeCell ref="BB20:BF20"/>
    <mergeCell ref="BM20:BT20"/>
    <mergeCell ref="BU20:BW20"/>
    <mergeCell ref="C19:E19"/>
    <mergeCell ref="F19:S19"/>
    <mergeCell ref="X19:AC20"/>
    <mergeCell ref="AD19:AG19"/>
    <mergeCell ref="AH19:AL19"/>
    <mergeCell ref="AM19:AQ20"/>
    <mergeCell ref="C20:S20"/>
    <mergeCell ref="AD20:AG20"/>
    <mergeCell ref="AH20:AL20"/>
    <mergeCell ref="BU17:BW17"/>
    <mergeCell ref="BU18:BW18"/>
    <mergeCell ref="AH16:AL16"/>
    <mergeCell ref="AM16:AQ16"/>
    <mergeCell ref="AR16:AV16"/>
    <mergeCell ref="AW16:BA16"/>
    <mergeCell ref="C17:E17"/>
    <mergeCell ref="F17:S17"/>
    <mergeCell ref="X17:AC18"/>
    <mergeCell ref="AD17:AG17"/>
    <mergeCell ref="AH17:AL17"/>
    <mergeCell ref="AM17:AQ18"/>
    <mergeCell ref="C18:E18"/>
    <mergeCell ref="F18:S18"/>
    <mergeCell ref="AD18:AG18"/>
    <mergeCell ref="AH18:AL18"/>
    <mergeCell ref="BB18:BF18"/>
    <mergeCell ref="BM18:BT18"/>
    <mergeCell ref="AR17:AV18"/>
    <mergeCell ref="AW17:BA18"/>
    <mergeCell ref="BB17:BF17"/>
    <mergeCell ref="BG17:BK18"/>
    <mergeCell ref="BM17:BT17"/>
    <mergeCell ref="T13:AV13"/>
    <mergeCell ref="BM13:BX13"/>
    <mergeCell ref="B14:AC14"/>
    <mergeCell ref="BM14:BX14"/>
    <mergeCell ref="X15:AC16"/>
    <mergeCell ref="AD15:AG16"/>
    <mergeCell ref="AH15:BA15"/>
    <mergeCell ref="BB15:BK16"/>
    <mergeCell ref="BM15:BX15"/>
    <mergeCell ref="C16:I16"/>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AS8:AV8"/>
    <mergeCell ref="AW8:AZ8"/>
    <mergeCell ref="BA8:BD8"/>
    <mergeCell ref="BE8:BG8"/>
    <mergeCell ref="BI8:BP8"/>
    <mergeCell ref="BQ8:BW8"/>
    <mergeCell ref="B8:G8"/>
    <mergeCell ref="H8:R8"/>
    <mergeCell ref="Z8:AF8"/>
    <mergeCell ref="AG8:AJ8"/>
    <mergeCell ref="AK8:AN8"/>
    <mergeCell ref="AO8:AR8"/>
    <mergeCell ref="AS7:AV7"/>
    <mergeCell ref="AW7:AZ7"/>
    <mergeCell ref="BA7:BD7"/>
    <mergeCell ref="BE7:BG7"/>
    <mergeCell ref="BI7:BP7"/>
    <mergeCell ref="BQ7:BW7"/>
    <mergeCell ref="B7:G7"/>
    <mergeCell ref="H7:R7"/>
    <mergeCell ref="Z7:AF7"/>
    <mergeCell ref="AG7:AJ7"/>
    <mergeCell ref="AK7:AN7"/>
    <mergeCell ref="AO7:AR7"/>
    <mergeCell ref="BI5:BM5"/>
    <mergeCell ref="BN5:BP5"/>
    <mergeCell ref="BQ5:BS5"/>
    <mergeCell ref="BT5:BU5"/>
    <mergeCell ref="BV5:BX5"/>
    <mergeCell ref="B6:G6"/>
    <mergeCell ref="H6:R6"/>
    <mergeCell ref="AV6:BG6"/>
    <mergeCell ref="AO4:BG4"/>
    <mergeCell ref="BI4:BM4"/>
    <mergeCell ref="BN4:BP4"/>
    <mergeCell ref="BQ4:BS4"/>
    <mergeCell ref="BT4:BU4"/>
    <mergeCell ref="BV4:BX4"/>
    <mergeCell ref="AI2:AJ2"/>
    <mergeCell ref="AO2:BG2"/>
    <mergeCell ref="BI2:BM2"/>
    <mergeCell ref="BN2:BP2"/>
    <mergeCell ref="BQ2:BS2"/>
    <mergeCell ref="BT2:BU2"/>
    <mergeCell ref="BV2:BX2"/>
    <mergeCell ref="AO3:BG3"/>
    <mergeCell ref="BI3:BM3"/>
    <mergeCell ref="BN3:BP3"/>
    <mergeCell ref="BQ3:BS3"/>
    <mergeCell ref="BT3:BU3"/>
    <mergeCell ref="BV3:BX3"/>
    <mergeCell ref="AN1:AN4"/>
    <mergeCell ref="AO1:BG1"/>
    <mergeCell ref="BP1:BX1"/>
  </mergeCells>
  <phoneticPr fontId="3"/>
  <conditionalFormatting sqref="B29:BL29">
    <cfRule type="expression" dxfId="72" priority="31">
      <formula>$E$12=""</formula>
    </cfRule>
  </conditionalFormatting>
  <conditionalFormatting sqref="C17:C19">
    <cfRule type="expression" dxfId="71" priority="32">
      <formula>IF(#REF!="〇",TRUE,FALSE)</formula>
    </cfRule>
  </conditionalFormatting>
  <conditionalFormatting sqref="C39:BO39">
    <cfRule type="expression" dxfId="70" priority="18">
      <formula>$C$39&gt;$H$9</formula>
    </cfRule>
  </conditionalFormatting>
  <conditionalFormatting sqref="C40:BO40">
    <cfRule type="expression" dxfId="69" priority="14">
      <formula>$C$40&gt;$H$9</formula>
    </cfRule>
  </conditionalFormatting>
  <conditionalFormatting sqref="C41:BO41">
    <cfRule type="expression" dxfId="68" priority="13">
      <formula>$C$41&gt;$H$9</formula>
    </cfRule>
  </conditionalFormatting>
  <conditionalFormatting sqref="C42:BO42">
    <cfRule type="expression" dxfId="67" priority="12">
      <formula>$C$42&gt;$H$9</formula>
    </cfRule>
  </conditionalFormatting>
  <conditionalFormatting sqref="C43:BO43">
    <cfRule type="expression" dxfId="66" priority="11">
      <formula>$C$43&gt;$H$9</formula>
    </cfRule>
  </conditionalFormatting>
  <conditionalFormatting sqref="C44:BO44">
    <cfRule type="expression" dxfId="65" priority="10">
      <formula>$C$44&gt;$H$9</formula>
    </cfRule>
  </conditionalFormatting>
  <conditionalFormatting sqref="C45:BO45">
    <cfRule type="expression" dxfId="64" priority="5">
      <formula>$C$45&gt;$H$9</formula>
    </cfRule>
  </conditionalFormatting>
  <conditionalFormatting sqref="C46:BO46">
    <cfRule type="expression" dxfId="63" priority="2">
      <formula>$C$46&gt;$H$9</formula>
    </cfRule>
  </conditionalFormatting>
  <conditionalFormatting sqref="E10:G10">
    <cfRule type="expression" dxfId="62" priority="20">
      <formula>$C$19="○"</formula>
    </cfRule>
  </conditionalFormatting>
  <conditionalFormatting sqref="E11:G11">
    <cfRule type="expression" dxfId="61" priority="15">
      <formula>$C$17="○"</formula>
    </cfRule>
    <cfRule type="expression" dxfId="60" priority="16">
      <formula>$C$18="○"</formula>
    </cfRule>
  </conditionalFormatting>
  <conditionalFormatting sqref="V24:AZ24">
    <cfRule type="cellIs" dxfId="59" priority="28" operator="equal">
      <formula>1</formula>
    </cfRule>
    <cfRule type="cellIs" dxfId="58" priority="29" operator="equal">
      <formula>7</formula>
    </cfRule>
  </conditionalFormatting>
  <conditionalFormatting sqref="V28:AZ28">
    <cfRule type="expression" dxfId="57" priority="37">
      <formula>AND(COUNTIF($V$37:$V$46,"☆")&gt;0,$V$28=0)</formula>
    </cfRule>
    <cfRule type="expression" dxfId="56" priority="35">
      <formula>AND(COUNTIF(V$37:V$46,"")=10,V$28&gt;0)</formula>
    </cfRule>
    <cfRule type="expression" dxfId="55" priority="36">
      <formula>AND(COUNTIF($V$37:$V$46,"☆")=0,COUNTIF($V$37:$V$46,"△")&gt;0,$V$28&gt;0)</formula>
    </cfRule>
  </conditionalFormatting>
  <conditionalFormatting sqref="V36:AZ36">
    <cfRule type="cellIs" dxfId="54" priority="23" operator="equal">
      <formula>1</formula>
    </cfRule>
    <cfRule type="cellIs" dxfId="53" priority="24" operator="equal">
      <formula>7</formula>
    </cfRule>
  </conditionalFormatting>
  <conditionalFormatting sqref="AX23:AX29">
    <cfRule type="expression" dxfId="52" priority="30">
      <formula>$AX$23="-"</formula>
    </cfRule>
  </conditionalFormatting>
  <conditionalFormatting sqref="AX35:AX36">
    <cfRule type="expression" dxfId="51" priority="27">
      <formula>$AX$23="-"</formula>
    </cfRule>
  </conditionalFormatting>
  <conditionalFormatting sqref="AX37:AX46">
    <cfRule type="expression" dxfId="50" priority="6">
      <formula>$AX$23="-"</formula>
    </cfRule>
  </conditionalFormatting>
  <conditionalFormatting sqref="AX24:AZ24 AX36:AZ36">
    <cfRule type="expression" dxfId="49" priority="34">
      <formula>#REF!="-"</formula>
    </cfRule>
  </conditionalFormatting>
  <conditionalFormatting sqref="AY23:AY29">
    <cfRule type="expression" dxfId="48" priority="22">
      <formula>$AY$23="-"</formula>
    </cfRule>
  </conditionalFormatting>
  <conditionalFormatting sqref="AY35:AY36">
    <cfRule type="expression" dxfId="47" priority="26">
      <formula>$AY$23="-"</formula>
    </cfRule>
  </conditionalFormatting>
  <conditionalFormatting sqref="AY37:AY46">
    <cfRule type="expression" dxfId="46" priority="7">
      <formula>$AY$23="-"</formula>
    </cfRule>
  </conditionalFormatting>
  <conditionalFormatting sqref="AZ23:AZ31">
    <cfRule type="expression" dxfId="45" priority="3">
      <formula>$AZ$23="-"</formula>
    </cfRule>
  </conditionalFormatting>
  <conditionalFormatting sqref="AZ35:AZ36">
    <cfRule type="expression" dxfId="44" priority="25">
      <formula>$AZ$23="-"</formula>
    </cfRule>
  </conditionalFormatting>
  <conditionalFormatting sqref="AZ37:AZ46">
    <cfRule type="expression" dxfId="43" priority="8">
      <formula>$AZ$23="-"</formula>
    </cfRule>
  </conditionalFormatting>
  <conditionalFormatting sqref="BC37:BJ46">
    <cfRule type="expression" dxfId="42" priority="19">
      <formula>$E$11=""</formula>
    </cfRule>
  </conditionalFormatting>
  <conditionalFormatting sqref="BD25:BD26">
    <cfRule type="expression" dxfId="41" priority="17">
      <formula>#REF!&gt;#REF!</formula>
    </cfRule>
  </conditionalFormatting>
  <conditionalFormatting sqref="BE12:BG12">
    <cfRule type="cellIs" dxfId="40" priority="21" operator="notEqual">
      <formula>$H$9</formula>
    </cfRule>
  </conditionalFormatting>
  <conditionalFormatting sqref="BI8:BW8">
    <cfRule type="expression" dxfId="39" priority="1">
      <formula>$C$19="○"</formula>
    </cfRule>
  </conditionalFormatting>
  <conditionalFormatting sqref="BI10:BW12">
    <cfRule type="expression" dxfId="38" priority="4">
      <formula>$E$12=""</formula>
    </cfRule>
  </conditionalFormatting>
  <conditionalFormatting sqref="BK37:BK46">
    <cfRule type="expression" dxfId="37" priority="9">
      <formula>$E$11=""</formula>
    </cfRule>
  </conditionalFormatting>
  <dataValidations count="11">
    <dataValidation type="list" allowBlank="1" showInputMessage="1" showErrorMessage="1" sqref="BK37:BK46" xr:uid="{1CB65C6A-83F6-4F30-A9A6-7EBC8C5244D3}">
      <formula1>"○, "</formula1>
    </dataValidation>
    <dataValidation type="list" allowBlank="1" showInputMessage="1" showErrorMessage="1" sqref="J37:J46" xr:uid="{852B4558-0C12-4010-BFF8-97BCB15E544B}">
      <formula1>"6,5,4,3,2,1,なし"</formula1>
    </dataValidation>
    <dataValidation type="whole" allowBlank="1" showInputMessage="1" showErrorMessage="1" sqref="H7 S5:Y5" xr:uid="{3C37CF37-6140-4004-A819-58A399FFD79F}">
      <formula1>0</formula1>
      <formula2>1399999999</formula2>
    </dataValidation>
    <dataValidation type="list" allowBlank="1" showInputMessage="1" showErrorMessage="1" sqref="AI2:AJ2" xr:uid="{71D2BDF2-516C-4F6C-91A0-C55F8F59F343}">
      <formula1>"4,5,6,7,8,9,10,11,12,1,2,3"</formula1>
    </dataValidation>
    <dataValidation type="decimal" operator="greaterThanOrEqual" allowBlank="1" showInputMessage="1" showErrorMessage="1" error="数字を入れてください" sqref="V28:AZ29" xr:uid="{949CFBA2-AE99-4B29-9F3C-F9FE023A0085}">
      <formula1>0</formula1>
    </dataValidation>
    <dataValidation type="list" allowBlank="1" showInputMessage="1" showErrorMessage="1" sqref="V37:AZ46" xr:uid="{0C109D5D-8BFA-4253-8E30-32A075772E5F}">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DDDB23FB-B4D5-40AA-9975-12E208B73E44}">
      <formula1>"○,△"</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WTM47:WTN48 M37:P46" xr:uid="{340336EB-B627-4128-BF20-519E2A3F4060}">
      <formula1>"○"</formula1>
    </dataValidation>
    <dataValidation type="list" allowBlank="1" showInputMessage="1" showErrorMessage="1" sqref="BQ8:BW8" xr:uid="{59C4270B-CFA8-4B6C-82EE-35ABE8A8D51A}">
      <formula1>"Ⅰ,Ⅰ・Ⅱ,Ⅰ・Ⅲ,Ⅰ・Ⅱ・Ⅲ"</formula1>
    </dataValidation>
    <dataValidation type="whole" allowBlank="1" showInputMessage="1" showErrorMessage="1" error="２～１０の数値を入力してください" sqref="H9:K9" xr:uid="{9224F3C1-72CA-4054-B7F5-FD2BBD6CD6A2}">
      <formula1>2</formula1>
      <formula2>10</formula2>
    </dataValidation>
    <dataValidation type="whole" operator="greaterThanOrEqual" allowBlank="1" showInputMessage="1" showErrorMessage="1" error="数値を入力してください" sqref="BU11:BW11 BQ30:BV31" xr:uid="{6105083E-B8D4-4A58-8A30-389212BE75E7}">
      <formula1>0</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96E0B-04D9-469F-AF9B-54691C522C0F}">
  <sheetPr>
    <tabColor rgb="FF002060"/>
    <pageSetUpPr fitToPage="1"/>
  </sheetPr>
  <dimension ref="A1:CB48"/>
  <sheetViews>
    <sheetView view="pageBreakPreview" zoomScale="80" zoomScaleNormal="50" zoomScaleSheetLayoutView="80" workbookViewId="0"/>
  </sheetViews>
  <sheetFormatPr defaultColWidth="9" defaultRowHeight="21" customHeight="1"/>
  <cols>
    <col min="1" max="1" width="3.77734375" style="150" customWidth="1"/>
    <col min="2" max="2" width="3" style="150" customWidth="1"/>
    <col min="3" max="3" width="5.33203125" style="150" customWidth="1"/>
    <col min="4" max="7" width="3.44140625" style="149" customWidth="1"/>
    <col min="8" max="67" width="3.44140625" style="150" customWidth="1"/>
    <col min="68" max="68" width="3.33203125" style="150" customWidth="1"/>
    <col min="69" max="71" width="3.109375" style="150" customWidth="1"/>
    <col min="72" max="72" width="5" style="150" customWidth="1"/>
    <col min="73" max="74" width="3.44140625" style="150" customWidth="1"/>
    <col min="75" max="76" width="3.33203125" style="150" customWidth="1"/>
    <col min="77" max="77" width="3.33203125" style="150" hidden="1" customWidth="1"/>
    <col min="78" max="78" width="7" style="150" customWidth="1"/>
    <col min="79" max="16384" width="9" style="150"/>
  </cols>
  <sheetData>
    <row r="1" spans="1:80" ht="21" customHeight="1">
      <c r="AN1" s="497" t="s">
        <v>279</v>
      </c>
      <c r="AO1" s="500" t="str">
        <f ca="1">IF(H8="","ユニット名が入力されていません",IF(H9="","ユニット定員が入力されていません",IF(C19="○","OK",IF(BQ8="","夜間支援等体制加算が入力されていません","OK"))))</f>
        <v>ユニット名が入力されていません</v>
      </c>
      <c r="AP1" s="501"/>
      <c r="AQ1" s="501"/>
      <c r="AR1" s="501"/>
      <c r="AS1" s="501"/>
      <c r="AT1" s="501"/>
      <c r="AU1" s="501"/>
      <c r="AV1" s="501"/>
      <c r="AW1" s="501"/>
      <c r="AX1" s="501"/>
      <c r="AY1" s="501"/>
      <c r="AZ1" s="501"/>
      <c r="BA1" s="501"/>
      <c r="BB1" s="501"/>
      <c r="BC1" s="501"/>
      <c r="BD1" s="501"/>
      <c r="BE1" s="501"/>
      <c r="BF1" s="501"/>
      <c r="BG1" s="502"/>
      <c r="BP1" s="503">
        <f>基本情報シート!$C$19</f>
        <v>0</v>
      </c>
      <c r="BQ1" s="503"/>
      <c r="BR1" s="503"/>
      <c r="BS1" s="503"/>
      <c r="BT1" s="503"/>
      <c r="BU1" s="503"/>
      <c r="BV1" s="503"/>
      <c r="BW1" s="503"/>
      <c r="BX1" s="503"/>
    </row>
    <row r="2" spans="1:80" ht="21" customHeight="1">
      <c r="U2" s="200" t="s">
        <v>47</v>
      </c>
      <c r="W2" s="200"/>
      <c r="X2" s="200"/>
      <c r="Z2" s="200"/>
      <c r="AI2" s="484">
        <v>4</v>
      </c>
      <c r="AJ2" s="484"/>
      <c r="AK2" s="201" t="s">
        <v>225</v>
      </c>
      <c r="AN2" s="498"/>
      <c r="AO2" s="485" t="str">
        <f>IF(H9="","",IF(H9=BE12,"OK","定員数と入居者状況の合計人数が不一致です"))</f>
        <v/>
      </c>
      <c r="AP2" s="486"/>
      <c r="AQ2" s="486"/>
      <c r="AR2" s="486"/>
      <c r="AS2" s="486"/>
      <c r="AT2" s="486"/>
      <c r="AU2" s="486"/>
      <c r="AV2" s="486"/>
      <c r="AW2" s="486"/>
      <c r="AX2" s="486"/>
      <c r="AY2" s="486"/>
      <c r="AZ2" s="486"/>
      <c r="BA2" s="486"/>
      <c r="BB2" s="486"/>
      <c r="BC2" s="486"/>
      <c r="BD2" s="486"/>
      <c r="BE2" s="486"/>
      <c r="BF2" s="486"/>
      <c r="BG2" s="487"/>
      <c r="BI2" s="488"/>
      <c r="BJ2" s="488"/>
      <c r="BK2" s="488"/>
      <c r="BL2" s="488"/>
      <c r="BM2" s="488"/>
      <c r="BN2" s="488" t="s">
        <v>280</v>
      </c>
      <c r="BO2" s="488"/>
      <c r="BP2" s="488"/>
      <c r="BQ2" s="488" t="s">
        <v>281</v>
      </c>
      <c r="BR2" s="488"/>
      <c r="BS2" s="488"/>
      <c r="BT2" s="489" t="s">
        <v>282</v>
      </c>
      <c r="BU2" s="489"/>
      <c r="BV2" s="489" t="s">
        <v>283</v>
      </c>
      <c r="BW2" s="489"/>
      <c r="BX2" s="489"/>
    </row>
    <row r="3" spans="1:80" ht="21" customHeight="1">
      <c r="A3" s="148"/>
      <c r="B3" s="149"/>
      <c r="C3" s="149"/>
      <c r="G3" s="150"/>
      <c r="AK3" s="151"/>
      <c r="AN3" s="498"/>
      <c r="AO3" s="490" t="str">
        <f>IF(AND(E10="",E11="",E12=""),"体制強化区分に〇を入力してください","OK")</f>
        <v>体制強化区分に〇を入力してください</v>
      </c>
      <c r="AP3" s="491"/>
      <c r="AQ3" s="491"/>
      <c r="AR3" s="491"/>
      <c r="AS3" s="491"/>
      <c r="AT3" s="491"/>
      <c r="AU3" s="491"/>
      <c r="AV3" s="491"/>
      <c r="AW3" s="491"/>
      <c r="AX3" s="491"/>
      <c r="AY3" s="491"/>
      <c r="AZ3" s="491"/>
      <c r="BA3" s="491"/>
      <c r="BB3" s="491"/>
      <c r="BC3" s="491"/>
      <c r="BD3" s="491"/>
      <c r="BE3" s="491"/>
      <c r="BF3" s="491"/>
      <c r="BG3" s="492"/>
      <c r="BI3" s="488" t="s">
        <v>53</v>
      </c>
      <c r="BJ3" s="488"/>
      <c r="BK3" s="488"/>
      <c r="BL3" s="488"/>
      <c r="BM3" s="488"/>
      <c r="BN3" s="493" t="str">
        <f>IF(E10="","-",IF(AND(E10="○",BU17="OK",BU18="OK",BU19="OK"),"OK","不可"))</f>
        <v>-</v>
      </c>
      <c r="BO3" s="493"/>
      <c r="BP3" s="493"/>
      <c r="BQ3" s="494" t="str">
        <f>IF(E10="","-",IF(AND(E10="○",AO4="OK"),"OK","不可"))</f>
        <v>-</v>
      </c>
      <c r="BR3" s="494"/>
      <c r="BS3" s="494"/>
      <c r="BT3" s="495"/>
      <c r="BU3" s="495"/>
      <c r="BV3" s="496" t="str">
        <f>IF(E10="","-",IF(AND(E10="○",AO1="OK",AO2="OK",AO3="OK",D48=""),"OK","不可"))</f>
        <v>-</v>
      </c>
      <c r="BW3" s="496"/>
      <c r="BX3" s="496"/>
      <c r="BY3" s="151"/>
      <c r="BZ3" s="151" t="str">
        <f>IF(AND(BN3="OK",BQ3="OK",BV3="OK"),"OK","")</f>
        <v/>
      </c>
    </row>
    <row r="4" spans="1:80" ht="21" customHeight="1" thickBot="1">
      <c r="R4" s="156" t="s">
        <v>284</v>
      </c>
      <c r="V4" s="205"/>
      <c r="AN4" s="499"/>
      <c r="AO4" s="510" t="str" cm="1">
        <f t="array" ref="AO4">_xlfn.IFS(OR(H9&lt;=1,H9&gt;10),"定員が運営基準を満たしていません",H9=2,IF(T10=0,"区分４以上の利用者数が要件を満たしていません","OK"),H9=3,IF(OR(T10=0,T10=1),"区分４以上の利用者数が要件を満たしていません","OK"),H9=4,IF(OR(T10=0,T10=1,T10=2),"区分４以上の利用者数が要件を満たしていません","OK"),AND(H9&gt;4,H9&lt;=10),IF(T10/H9&lt;0.8,"区分４以上の利用者数が要件を満たしていません","OK"))</f>
        <v>定員が運営基準を満たしていません</v>
      </c>
      <c r="AP4" s="511"/>
      <c r="AQ4" s="511"/>
      <c r="AR4" s="511"/>
      <c r="AS4" s="511"/>
      <c r="AT4" s="511"/>
      <c r="AU4" s="511"/>
      <c r="AV4" s="511"/>
      <c r="AW4" s="511"/>
      <c r="AX4" s="511"/>
      <c r="AY4" s="511"/>
      <c r="AZ4" s="511"/>
      <c r="BA4" s="511"/>
      <c r="BB4" s="511"/>
      <c r="BC4" s="511"/>
      <c r="BD4" s="511"/>
      <c r="BE4" s="511"/>
      <c r="BF4" s="511"/>
      <c r="BG4" s="512"/>
      <c r="BI4" s="488" t="s">
        <v>54</v>
      </c>
      <c r="BJ4" s="488"/>
      <c r="BK4" s="488"/>
      <c r="BL4" s="488"/>
      <c r="BM4" s="488"/>
      <c r="BN4" s="493" t="str">
        <f>IF(E11="","-",IF(AND(E11="○",BU17="OK",BU18="OK",BU20="OK"),"OK","不可"))</f>
        <v>-</v>
      </c>
      <c r="BO4" s="493"/>
      <c r="BP4" s="493"/>
      <c r="BQ4" s="494" t="str">
        <f>IF(E11="","-",IF(AND(E11="○",AO4="OK"),"OK","不可"))</f>
        <v>-</v>
      </c>
      <c r="BR4" s="494"/>
      <c r="BS4" s="494"/>
      <c r="BT4" s="505" t="str">
        <f>IF(E11="","-",IF(AND(BL9="",BQ9="",BV9=""),"不可","OK"))</f>
        <v>-</v>
      </c>
      <c r="BU4" s="505"/>
      <c r="BV4" s="496" t="str">
        <f>IF(E11="","-",IF(AND(E11="○",基本情報シート!$C$27&lt;&gt;"",AO1="OK",AO2="OK",AO3="OK",D48=""),"OK","不可"))</f>
        <v>-</v>
      </c>
      <c r="BW4" s="496"/>
      <c r="BX4" s="496"/>
      <c r="BY4" s="152"/>
      <c r="BZ4" s="151" t="str">
        <f>IF(AND(BN4="OK",BQ4="OK",BT4="OK",BV4="OK"),"OK","不可")</f>
        <v>不可</v>
      </c>
    </row>
    <row r="5" spans="1:80" ht="21" customHeight="1">
      <c r="R5" s="156" t="s">
        <v>285</v>
      </c>
      <c r="S5" s="185"/>
      <c r="T5" s="185"/>
      <c r="U5" s="185"/>
      <c r="V5" s="185"/>
      <c r="W5" s="185"/>
      <c r="X5" s="185"/>
      <c r="Y5" s="185"/>
      <c r="BI5" s="488" t="s">
        <v>238</v>
      </c>
      <c r="BJ5" s="488"/>
      <c r="BK5" s="488"/>
      <c r="BL5" s="488"/>
      <c r="BM5" s="488"/>
      <c r="BN5" s="504"/>
      <c r="BO5" s="504"/>
      <c r="BP5" s="504"/>
      <c r="BQ5" s="494" t="str">
        <f>IF(E12="","-",IF(AND(E12="○",AO4="OK"),"OK","不可"))</f>
        <v>-</v>
      </c>
      <c r="BR5" s="494"/>
      <c r="BS5" s="494"/>
      <c r="BT5" s="505" t="str">
        <f>IF(E12="","-",IF(BQ9="","不可","OK"))</f>
        <v>-</v>
      </c>
      <c r="BU5" s="505"/>
      <c r="BV5" s="496" t="str">
        <f>IF(E12="","-",IF(AND(E12="○",基本情報シート!$C$26&lt;&gt;"",BM13="",BM14="",BM15="",BV4="OK"),"OK","不可"))</f>
        <v>-</v>
      </c>
      <c r="BW5" s="496"/>
      <c r="BX5" s="496"/>
      <c r="BY5" s="152"/>
      <c r="BZ5" s="152" t="str">
        <f>IF(BZ4="不可","不可",IF(AND(BQ5="OK",BT5="OK",BV5="OK"),"OK",""))</f>
        <v>不可</v>
      </c>
    </row>
    <row r="6" spans="1:80" ht="21" customHeight="1">
      <c r="B6" s="506" t="s">
        <v>213</v>
      </c>
      <c r="C6" s="506"/>
      <c r="D6" s="506"/>
      <c r="E6" s="506"/>
      <c r="F6" s="506"/>
      <c r="G6" s="506"/>
      <c r="H6" s="507">
        <f>基本情報シート!$C$20</f>
        <v>0</v>
      </c>
      <c r="I6" s="507"/>
      <c r="J6" s="507"/>
      <c r="K6" s="507"/>
      <c r="L6" s="507"/>
      <c r="M6" s="507"/>
      <c r="N6" s="507"/>
      <c r="O6" s="507"/>
      <c r="P6" s="507"/>
      <c r="Q6" s="507"/>
      <c r="R6" s="507"/>
      <c r="W6" s="153"/>
      <c r="X6" s="153"/>
      <c r="Y6" s="153"/>
      <c r="Z6" s="154" t="s">
        <v>233</v>
      </c>
      <c r="AA6" s="155"/>
      <c r="AS6" s="150" t="s">
        <v>230</v>
      </c>
      <c r="AV6" s="508">
        <f>IF(AI2&gt;=4,DATE(基本情報シート!$D$1+2018,AI2,1),DATE(基本情報シート!$D$1+2019,AI2,1))</f>
        <v>46113</v>
      </c>
      <c r="AW6" s="508"/>
      <c r="AX6" s="508"/>
      <c r="AY6" s="508"/>
      <c r="AZ6" s="509"/>
      <c r="BA6" s="509"/>
      <c r="BB6" s="509"/>
      <c r="BC6" s="509"/>
      <c r="BD6" s="509"/>
      <c r="BE6" s="509"/>
      <c r="BF6" s="509"/>
      <c r="BG6" s="509"/>
      <c r="BI6" s="180"/>
      <c r="BX6" s="186"/>
      <c r="CA6" s="174"/>
      <c r="CB6" s="174"/>
    </row>
    <row r="7" spans="1:80" ht="21.6" customHeight="1">
      <c r="B7" s="506" t="s">
        <v>214</v>
      </c>
      <c r="C7" s="506"/>
      <c r="D7" s="506"/>
      <c r="E7" s="506"/>
      <c r="F7" s="506"/>
      <c r="G7" s="506"/>
      <c r="H7" s="507">
        <f>基本情報シート!$C$19</f>
        <v>0</v>
      </c>
      <c r="I7" s="507"/>
      <c r="J7" s="507"/>
      <c r="K7" s="507"/>
      <c r="L7" s="507"/>
      <c r="M7" s="507"/>
      <c r="N7" s="507"/>
      <c r="O7" s="507"/>
      <c r="P7" s="507"/>
      <c r="Q7" s="507"/>
      <c r="R7" s="507"/>
      <c r="W7" s="153"/>
      <c r="X7" s="153"/>
      <c r="Y7" s="153"/>
      <c r="Z7" s="513"/>
      <c r="AA7" s="514"/>
      <c r="AB7" s="514"/>
      <c r="AC7" s="514"/>
      <c r="AD7" s="514"/>
      <c r="AE7" s="514"/>
      <c r="AF7" s="515"/>
      <c r="AG7" s="518" t="s">
        <v>7</v>
      </c>
      <c r="AH7" s="519"/>
      <c r="AI7" s="519"/>
      <c r="AJ7" s="520"/>
      <c r="AK7" s="513" t="s">
        <v>8</v>
      </c>
      <c r="AL7" s="514"/>
      <c r="AM7" s="514"/>
      <c r="AN7" s="515"/>
      <c r="AO7" s="513" t="s">
        <v>9</v>
      </c>
      <c r="AP7" s="514"/>
      <c r="AQ7" s="514"/>
      <c r="AR7" s="515"/>
      <c r="AS7" s="513" t="s">
        <v>10</v>
      </c>
      <c r="AT7" s="514"/>
      <c r="AU7" s="514"/>
      <c r="AV7" s="515"/>
      <c r="AW7" s="513" t="s">
        <v>11</v>
      </c>
      <c r="AX7" s="514"/>
      <c r="AY7" s="514"/>
      <c r="AZ7" s="514"/>
      <c r="BA7" s="513" t="s">
        <v>12</v>
      </c>
      <c r="BB7" s="514"/>
      <c r="BC7" s="514"/>
      <c r="BD7" s="515"/>
      <c r="BE7" s="513" t="s">
        <v>13</v>
      </c>
      <c r="BF7" s="514"/>
      <c r="BG7" s="515"/>
      <c r="BI7" s="516" t="s">
        <v>286</v>
      </c>
      <c r="BJ7" s="516"/>
      <c r="BK7" s="516"/>
      <c r="BL7" s="516"/>
      <c r="BM7" s="516"/>
      <c r="BN7" s="516"/>
      <c r="BO7" s="516"/>
      <c r="BP7" s="516"/>
      <c r="BQ7" s="517" t="str">
        <f>基本情報シート!$C$22</f>
        <v/>
      </c>
      <c r="BR7" s="517"/>
      <c r="BS7" s="517"/>
      <c r="BT7" s="517"/>
      <c r="BU7" s="517"/>
      <c r="BV7" s="517"/>
      <c r="BW7" s="517"/>
      <c r="BX7" s="186"/>
      <c r="CA7" s="175"/>
    </row>
    <row r="8" spans="1:80" ht="21" customHeight="1">
      <c r="B8" s="506" t="s">
        <v>228</v>
      </c>
      <c r="C8" s="506"/>
      <c r="D8" s="506"/>
      <c r="E8" s="506"/>
      <c r="F8" s="506"/>
      <c r="G8" s="506"/>
      <c r="H8" s="507" t="str">
        <f ca="1">'第１号様式(要押印)'!B37</f>
        <v/>
      </c>
      <c r="I8" s="507"/>
      <c r="J8" s="507"/>
      <c r="K8" s="507"/>
      <c r="L8" s="507"/>
      <c r="M8" s="507"/>
      <c r="N8" s="507"/>
      <c r="O8" s="507"/>
      <c r="P8" s="507"/>
      <c r="Q8" s="507"/>
      <c r="R8" s="507"/>
      <c r="W8" s="153"/>
      <c r="Y8" s="153"/>
      <c r="Z8" s="528" t="s">
        <v>216</v>
      </c>
      <c r="AA8" s="529"/>
      <c r="AB8" s="529"/>
      <c r="AC8" s="529"/>
      <c r="AD8" s="529"/>
      <c r="AE8" s="529"/>
      <c r="AF8" s="530"/>
      <c r="AG8" s="521">
        <f>COUNTIF(J37:J46,"1")+COUNTIF(J37:J46,"なし")-AG10</f>
        <v>0</v>
      </c>
      <c r="AH8" s="522"/>
      <c r="AI8" s="522"/>
      <c r="AJ8" s="523"/>
      <c r="AK8" s="521">
        <f>COUNTIF(J37:J46,"2")-AK10</f>
        <v>0</v>
      </c>
      <c r="AL8" s="522"/>
      <c r="AM8" s="522"/>
      <c r="AN8" s="523"/>
      <c r="AO8" s="521">
        <f>COUNTIF(J37:J46,"3")-AO10</f>
        <v>0</v>
      </c>
      <c r="AP8" s="522"/>
      <c r="AQ8" s="522"/>
      <c r="AR8" s="523"/>
      <c r="AS8" s="521">
        <f>COUNTIF(J37:J46,"4")-AS10</f>
        <v>0</v>
      </c>
      <c r="AT8" s="522"/>
      <c r="AU8" s="522"/>
      <c r="AV8" s="523"/>
      <c r="AW8" s="521">
        <f>COUNTIF(J37:J46,"5")-AW10</f>
        <v>0</v>
      </c>
      <c r="AX8" s="522"/>
      <c r="AY8" s="522"/>
      <c r="AZ8" s="523"/>
      <c r="BA8" s="521">
        <f>COUNTIF(J37:J46,"6")-BA10</f>
        <v>0</v>
      </c>
      <c r="BB8" s="522"/>
      <c r="BC8" s="522"/>
      <c r="BD8" s="523"/>
      <c r="BE8" s="524">
        <f>SUM(AG8:BD8)</f>
        <v>0</v>
      </c>
      <c r="BF8" s="525"/>
      <c r="BG8" s="526"/>
      <c r="BI8" s="516" t="s">
        <v>287</v>
      </c>
      <c r="BJ8" s="516"/>
      <c r="BK8" s="516"/>
      <c r="BL8" s="516"/>
      <c r="BM8" s="516"/>
      <c r="BN8" s="516"/>
      <c r="BO8" s="516"/>
      <c r="BP8" s="516"/>
      <c r="BQ8" s="826"/>
      <c r="BR8" s="826"/>
      <c r="BS8" s="826"/>
      <c r="BT8" s="826"/>
      <c r="BU8" s="826"/>
      <c r="BV8" s="826"/>
      <c r="BW8" s="826"/>
      <c r="BY8" s="156"/>
      <c r="CA8" s="175"/>
    </row>
    <row r="9" spans="1:80" ht="21" customHeight="1">
      <c r="B9" s="506" t="s">
        <v>229</v>
      </c>
      <c r="C9" s="506"/>
      <c r="D9" s="506"/>
      <c r="E9" s="545"/>
      <c r="F9" s="545"/>
      <c r="G9" s="545"/>
      <c r="H9" s="546"/>
      <c r="I9" s="547"/>
      <c r="J9" s="547"/>
      <c r="K9" s="547"/>
      <c r="L9" s="150" t="s">
        <v>231</v>
      </c>
      <c r="S9" s="184"/>
      <c r="T9" s="153"/>
      <c r="U9" s="153"/>
      <c r="V9" s="153"/>
      <c r="W9" s="153"/>
      <c r="Y9" s="153"/>
      <c r="Z9" s="157" t="s">
        <v>218</v>
      </c>
      <c r="AA9" s="518" t="s">
        <v>219</v>
      </c>
      <c r="AB9" s="519"/>
      <c r="AC9" s="519"/>
      <c r="AD9" s="519"/>
      <c r="AE9" s="519"/>
      <c r="AF9" s="520"/>
      <c r="AG9" s="548"/>
      <c r="AH9" s="549"/>
      <c r="AI9" s="549"/>
      <c r="AJ9" s="550"/>
      <c r="AK9" s="548"/>
      <c r="AL9" s="549"/>
      <c r="AM9" s="549"/>
      <c r="AN9" s="550"/>
      <c r="AO9" s="548"/>
      <c r="AP9" s="549"/>
      <c r="AQ9" s="549"/>
      <c r="AR9" s="550"/>
      <c r="AS9" s="542">
        <f>COUNTIFS(J37:L46,"4",M37:O46,"○")</f>
        <v>0</v>
      </c>
      <c r="AT9" s="543"/>
      <c r="AU9" s="543"/>
      <c r="AV9" s="544"/>
      <c r="AW9" s="542">
        <f>COUNTIFS(J37:L46,"5",M37:O46,"○")</f>
        <v>0</v>
      </c>
      <c r="AX9" s="543"/>
      <c r="AY9" s="543"/>
      <c r="AZ9" s="543"/>
      <c r="BA9" s="542">
        <f>COUNTIFS(J37:L46,"6",M37:O46,"○")</f>
        <v>0</v>
      </c>
      <c r="BB9" s="543"/>
      <c r="BC9" s="543"/>
      <c r="BD9" s="544"/>
      <c r="BE9" s="524">
        <f>SUM(AG9:BD9)</f>
        <v>0</v>
      </c>
      <c r="BF9" s="525"/>
      <c r="BG9" s="526"/>
      <c r="BI9" s="531" t="s">
        <v>288</v>
      </c>
      <c r="BJ9" s="531"/>
      <c r="BK9" s="531"/>
      <c r="BL9" s="517" t="str">
        <f>IF(E11="","-",IF(COUNTIFS(J37:J46,"6",P37:P46,"&lt;&gt;"&amp;"○",S37:S46,"&lt;&gt;"&amp;"○")&gt;0,"○",""))</f>
        <v>-</v>
      </c>
      <c r="BM9" s="517"/>
      <c r="BN9" s="531" t="s">
        <v>275</v>
      </c>
      <c r="BO9" s="531"/>
      <c r="BP9" s="531"/>
      <c r="BQ9" s="517" t="str">
        <f>IF(E11="","-",IF(COUNTIFS(BC37:BC46,"○",P37:P46,"&lt;&gt;"&amp;"○",S37:S46,"&lt;&gt;"&amp;"○")&gt;0,"○",""))</f>
        <v>-</v>
      </c>
      <c r="BR9" s="517"/>
      <c r="BS9" s="518" t="s">
        <v>276</v>
      </c>
      <c r="BT9" s="519"/>
      <c r="BU9" s="520"/>
      <c r="BV9" s="517" t="str">
        <f>IF(E11="","-",IF(COUNTIFS(BG37:BG46,"○",P37:P46,"&lt;&gt;"&amp;"○",S37:S46,"&lt;&gt;"&amp;"○")&gt;0,"○",""))</f>
        <v>-</v>
      </c>
      <c r="BW9" s="517"/>
      <c r="CA9" s="175"/>
    </row>
    <row r="10" spans="1:80" ht="21" customHeight="1">
      <c r="B10" s="532" t="s">
        <v>289</v>
      </c>
      <c r="C10" s="532"/>
      <c r="D10" s="533"/>
      <c r="E10" s="534" t="str">
        <f>IF(OR(C17="○",C18="○"),"○","")</f>
        <v/>
      </c>
      <c r="F10" s="534"/>
      <c r="G10" s="534"/>
      <c r="H10" s="72" t="s">
        <v>51</v>
      </c>
      <c r="I10" s="535">
        <v>0.4</v>
      </c>
      <c r="J10" s="536"/>
      <c r="K10" s="536"/>
      <c r="L10" s="536"/>
      <c r="N10" s="537" t="s">
        <v>290</v>
      </c>
      <c r="O10" s="538"/>
      <c r="P10" s="538"/>
      <c r="Q10" s="538"/>
      <c r="R10" s="538"/>
      <c r="S10" s="539"/>
      <c r="T10" s="540">
        <f>COUNTIFS(J37:J46,"&gt;=4",J37:J46,"&lt;=6",P37:P46,"&lt;&gt;"&amp;"○",S37:S46,"&lt;&gt;"&amp;"○")</f>
        <v>0</v>
      </c>
      <c r="U10" s="540"/>
      <c r="V10" s="541" t="str">
        <f>IF(H9&lt;=4,"",IF(T10/H9&gt;1,1,T10/H9))</f>
        <v/>
      </c>
      <c r="W10" s="541"/>
      <c r="X10" s="541"/>
      <c r="Y10" s="153"/>
      <c r="Z10" s="518" t="s">
        <v>226</v>
      </c>
      <c r="AA10" s="519"/>
      <c r="AB10" s="519"/>
      <c r="AC10" s="519"/>
      <c r="AD10" s="519"/>
      <c r="AE10" s="519"/>
      <c r="AF10" s="520"/>
      <c r="AG10" s="521">
        <f>COUNTIFS(J37:J46,"なし",P37:P46,"○")+COUNTIFS(J37:J46,"1",P37:P46,"○")</f>
        <v>0</v>
      </c>
      <c r="AH10" s="522"/>
      <c r="AI10" s="522"/>
      <c r="AJ10" s="523"/>
      <c r="AK10" s="521">
        <f>COUNTIFS(J37:J46,"2",P37:P46,"○")</f>
        <v>0</v>
      </c>
      <c r="AL10" s="522"/>
      <c r="AM10" s="522"/>
      <c r="AN10" s="523"/>
      <c r="AO10" s="521">
        <f>COUNTIFS(J37:J46,"3",P37:P46,"○")</f>
        <v>0</v>
      </c>
      <c r="AP10" s="522"/>
      <c r="AQ10" s="522"/>
      <c r="AR10" s="523"/>
      <c r="AS10" s="521">
        <f>COUNTIFS(J37:J46,"4",P37:P46,"○")</f>
        <v>0</v>
      </c>
      <c r="AT10" s="522"/>
      <c r="AU10" s="522"/>
      <c r="AV10" s="523"/>
      <c r="AW10" s="521">
        <f>COUNTIFS(J37:J46,"5",P37:P46,"○")</f>
        <v>0</v>
      </c>
      <c r="AX10" s="522"/>
      <c r="AY10" s="522"/>
      <c r="AZ10" s="523"/>
      <c r="BA10" s="521">
        <f>COUNTIFS(J37:J46,"6",P37:P46,"○")</f>
        <v>0</v>
      </c>
      <c r="BB10" s="522"/>
      <c r="BC10" s="522"/>
      <c r="BD10" s="523"/>
      <c r="BE10" s="524">
        <f>SUM(AG10:BD10)</f>
        <v>0</v>
      </c>
      <c r="BF10" s="525"/>
      <c r="BG10" s="526"/>
      <c r="BI10" s="516" t="s">
        <v>291</v>
      </c>
      <c r="BJ10" s="516"/>
      <c r="BK10" s="516"/>
      <c r="BL10" s="516"/>
      <c r="BM10" s="516"/>
      <c r="BN10" s="516"/>
      <c r="BO10" s="516"/>
      <c r="BP10" s="516"/>
      <c r="BQ10" s="516"/>
      <c r="BR10" s="826"/>
      <c r="BS10" s="826"/>
      <c r="BT10" s="826"/>
      <c r="BU10" s="826"/>
      <c r="BV10" s="826"/>
      <c r="BW10" s="826"/>
      <c r="CA10" s="175"/>
    </row>
    <row r="11" spans="1:80" ht="21" customHeight="1">
      <c r="B11" s="532"/>
      <c r="C11" s="532"/>
      <c r="D11" s="533"/>
      <c r="E11" s="551"/>
      <c r="F11" s="551"/>
      <c r="G11" s="551"/>
      <c r="H11" s="72" t="s">
        <v>52</v>
      </c>
      <c r="I11" s="536">
        <v>1</v>
      </c>
      <c r="J11" s="536"/>
      <c r="K11" s="536"/>
      <c r="L11" s="536"/>
      <c r="N11" s="537" t="s">
        <v>278</v>
      </c>
      <c r="O11" s="538"/>
      <c r="P11" s="538"/>
      <c r="Q11" s="538"/>
      <c r="R11" s="538"/>
      <c r="S11" s="539"/>
      <c r="T11" s="552" t="str">
        <f>IF(E11="","-",基本情報シート!$C$27)</f>
        <v>-</v>
      </c>
      <c r="U11" s="552"/>
      <c r="V11" s="552"/>
      <c r="W11" s="552"/>
      <c r="X11" s="552"/>
      <c r="Y11" s="153"/>
      <c r="Z11" s="553" t="s">
        <v>227</v>
      </c>
      <c r="AA11" s="554"/>
      <c r="AB11" s="554"/>
      <c r="AC11" s="554"/>
      <c r="AD11" s="554"/>
      <c r="AE11" s="554"/>
      <c r="AF11" s="555"/>
      <c r="AG11" s="556"/>
      <c r="AH11" s="557"/>
      <c r="AI11" s="557"/>
      <c r="AJ11" s="558"/>
      <c r="AK11" s="556"/>
      <c r="AL11" s="557"/>
      <c r="AM11" s="557"/>
      <c r="AN11" s="558"/>
      <c r="AO11" s="556"/>
      <c r="AP11" s="557"/>
      <c r="AQ11" s="557"/>
      <c r="AR11" s="558"/>
      <c r="AS11" s="556"/>
      <c r="AT11" s="557"/>
      <c r="AU11" s="557"/>
      <c r="AV11" s="558"/>
      <c r="AW11" s="556"/>
      <c r="AX11" s="557"/>
      <c r="AY11" s="557"/>
      <c r="AZ11" s="558"/>
      <c r="BA11" s="556"/>
      <c r="BB11" s="557"/>
      <c r="BC11" s="557"/>
      <c r="BD11" s="558"/>
      <c r="BE11" s="565">
        <f>SUM(AG11:BD11)</f>
        <v>0</v>
      </c>
      <c r="BF11" s="566"/>
      <c r="BG11" s="567"/>
      <c r="BI11" s="516" t="s">
        <v>277</v>
      </c>
      <c r="BJ11" s="516"/>
      <c r="BK11" s="516"/>
      <c r="BL11" s="516"/>
      <c r="BM11" s="516"/>
      <c r="BN11" s="516"/>
      <c r="BO11" s="516"/>
      <c r="BP11" s="516"/>
      <c r="BQ11" s="516"/>
      <c r="BR11" s="516"/>
      <c r="BS11" s="516"/>
      <c r="BT11" s="516"/>
      <c r="BU11" s="825"/>
      <c r="BV11" s="825"/>
      <c r="BW11" s="825"/>
      <c r="BY11" s="176"/>
      <c r="BZ11" s="176"/>
      <c r="CA11" s="175"/>
    </row>
    <row r="12" spans="1:80" ht="21" customHeight="1">
      <c r="B12" s="532"/>
      <c r="C12" s="532"/>
      <c r="D12" s="533"/>
      <c r="E12" s="561"/>
      <c r="F12" s="561"/>
      <c r="G12" s="561"/>
      <c r="H12" s="72" t="s">
        <v>242</v>
      </c>
      <c r="I12" s="536" t="s">
        <v>275</v>
      </c>
      <c r="J12" s="536"/>
      <c r="K12" s="536"/>
      <c r="L12" s="536"/>
      <c r="N12" s="562" t="s">
        <v>261</v>
      </c>
      <c r="O12" s="563"/>
      <c r="P12" s="563"/>
      <c r="Q12" s="563"/>
      <c r="R12" s="563"/>
      <c r="S12" s="564"/>
      <c r="T12" s="552" t="str">
        <f>IF(E12="","-",基本情報シート!$C$26)</f>
        <v>-</v>
      </c>
      <c r="U12" s="552"/>
      <c r="V12" s="552"/>
      <c r="W12" s="552"/>
      <c r="X12" s="552"/>
      <c r="Y12" s="153"/>
      <c r="Z12" s="518" t="s">
        <v>13</v>
      </c>
      <c r="AA12" s="519"/>
      <c r="AB12" s="519"/>
      <c r="AC12" s="519"/>
      <c r="AD12" s="519"/>
      <c r="AE12" s="519"/>
      <c r="AF12" s="520"/>
      <c r="AG12" s="524">
        <f>AG8+AG10</f>
        <v>0</v>
      </c>
      <c r="AH12" s="525"/>
      <c r="AI12" s="525"/>
      <c r="AJ12" s="526"/>
      <c r="AK12" s="524">
        <f>AK8+AK10</f>
        <v>0</v>
      </c>
      <c r="AL12" s="525"/>
      <c r="AM12" s="525"/>
      <c r="AN12" s="526"/>
      <c r="AO12" s="524">
        <f>AO8+AO10</f>
        <v>0</v>
      </c>
      <c r="AP12" s="525"/>
      <c r="AQ12" s="525"/>
      <c r="AR12" s="526"/>
      <c r="AS12" s="524">
        <f>AS8+AS10</f>
        <v>0</v>
      </c>
      <c r="AT12" s="525"/>
      <c r="AU12" s="525"/>
      <c r="AV12" s="526"/>
      <c r="AW12" s="524">
        <f>AW8+AW10</f>
        <v>0</v>
      </c>
      <c r="AX12" s="525"/>
      <c r="AY12" s="525"/>
      <c r="AZ12" s="526"/>
      <c r="BA12" s="524">
        <f>BA8+BA10</f>
        <v>0</v>
      </c>
      <c r="BB12" s="525"/>
      <c r="BC12" s="525"/>
      <c r="BD12" s="526"/>
      <c r="BE12" s="524">
        <f>BE8+BE10</f>
        <v>0</v>
      </c>
      <c r="BF12" s="525"/>
      <c r="BG12" s="526"/>
      <c r="BH12" s="180"/>
      <c r="BI12" s="516" t="s">
        <v>292</v>
      </c>
      <c r="BJ12" s="516"/>
      <c r="BK12" s="516"/>
      <c r="BL12" s="516"/>
      <c r="BM12" s="516"/>
      <c r="BN12" s="516"/>
      <c r="BO12" s="516"/>
      <c r="BP12" s="516"/>
      <c r="BQ12" s="516"/>
      <c r="BR12" s="516"/>
      <c r="BS12" s="516"/>
      <c r="BT12" s="516"/>
      <c r="BU12" s="559" t="str">
        <f>IF(E12="","-",IF(BD29&gt;BA32,BA32,BD29))</f>
        <v>-</v>
      </c>
      <c r="BV12" s="559"/>
      <c r="BW12" s="559"/>
      <c r="BY12" s="174"/>
      <c r="BZ12" s="174"/>
    </row>
    <row r="13" spans="1:80" ht="21" customHeight="1">
      <c r="B13" s="156" t="s">
        <v>293</v>
      </c>
      <c r="D13" s="205"/>
      <c r="S13" s="205"/>
      <c r="T13" s="486" t="str">
        <f>IF(E11="","",IF(AND(E11="○",基本情報シート!$C$27=""),"「基本情報シート」の「専門研修受講者予定者」欄を入力してください",IF(E12="","",IF(AND(E12="○",基本情報シート!$C$26=""),"「基本情報シート」の「管理者氏名」欄を入力してください",""))))</f>
        <v/>
      </c>
      <c r="U13" s="486"/>
      <c r="V13" s="486"/>
      <c r="W13" s="486"/>
      <c r="X13" s="486"/>
      <c r="Y13" s="486"/>
      <c r="Z13" s="486"/>
      <c r="AA13" s="486"/>
      <c r="AB13" s="486"/>
      <c r="AC13" s="486"/>
      <c r="AD13" s="486"/>
      <c r="AE13" s="486"/>
      <c r="AF13" s="486"/>
      <c r="AG13" s="486"/>
      <c r="AH13" s="486"/>
      <c r="AI13" s="486"/>
      <c r="AJ13" s="486"/>
      <c r="AK13" s="486"/>
      <c r="AL13" s="486"/>
      <c r="AM13" s="486"/>
      <c r="AN13" s="486"/>
      <c r="AO13" s="486"/>
      <c r="AP13" s="486"/>
      <c r="AQ13" s="486"/>
      <c r="AR13" s="486"/>
      <c r="AS13" s="486"/>
      <c r="AT13" s="486"/>
      <c r="AU13" s="486"/>
      <c r="AV13" s="486"/>
      <c r="BJ13" s="173"/>
      <c r="BM13" s="568" t="str">
        <f>IF(AND(E12="○",BR10=""),"ユニットリーダーの氏名を記入してください","")</f>
        <v/>
      </c>
      <c r="BN13" s="568"/>
      <c r="BO13" s="568"/>
      <c r="BP13" s="568"/>
      <c r="BQ13" s="568"/>
      <c r="BR13" s="568"/>
      <c r="BS13" s="568"/>
      <c r="BT13" s="568"/>
      <c r="BU13" s="568"/>
      <c r="BV13" s="568"/>
      <c r="BW13" s="568"/>
      <c r="BX13" s="568"/>
    </row>
    <row r="14" spans="1:80" ht="21" customHeight="1" thickBot="1">
      <c r="B14" s="486" t="str">
        <f>IF(AND(E11="",E12="○"),"体制強化Ⅲを申請する場合は、体制強化Ⅱも申請する必要があります",IF(AND(C19="○",E11=""),"日中サービス支援型の場合、体制強化Ⅱの申請が必須です",""))</f>
        <v/>
      </c>
      <c r="C14" s="486"/>
      <c r="D14" s="486"/>
      <c r="E14" s="486"/>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153"/>
      <c r="AE14" s="153"/>
      <c r="AF14" s="253"/>
      <c r="AG14" s="253"/>
      <c r="AH14" s="253"/>
      <c r="AI14" s="253"/>
      <c r="AJ14" s="254"/>
      <c r="AK14" s="254"/>
      <c r="AL14" s="254"/>
      <c r="AM14" s="254"/>
      <c r="AN14" s="254"/>
      <c r="AO14" s="254"/>
      <c r="BM14" s="568" t="str">
        <f>IF(AND(E12="○",BU11&lt;5),"ユニットリーダーの実務経験が足りません","")</f>
        <v/>
      </c>
      <c r="BN14" s="568"/>
      <c r="BO14" s="568"/>
      <c r="BP14" s="568"/>
      <c r="BQ14" s="568"/>
      <c r="BR14" s="568"/>
      <c r="BS14" s="568"/>
      <c r="BT14" s="568"/>
      <c r="BU14" s="568"/>
      <c r="BV14" s="568"/>
      <c r="BW14" s="568"/>
      <c r="BX14" s="568"/>
    </row>
    <row r="15" spans="1:80" ht="21" customHeight="1" thickBot="1">
      <c r="B15" s="205"/>
      <c r="X15" s="569" t="s">
        <v>262</v>
      </c>
      <c r="Y15" s="570"/>
      <c r="Z15" s="570"/>
      <c r="AA15" s="570"/>
      <c r="AB15" s="570"/>
      <c r="AC15" s="570"/>
      <c r="AD15" s="573" t="s">
        <v>294</v>
      </c>
      <c r="AE15" s="574"/>
      <c r="AF15" s="574"/>
      <c r="AG15" s="575"/>
      <c r="AH15" s="579" t="s">
        <v>295</v>
      </c>
      <c r="AI15" s="580"/>
      <c r="AJ15" s="580"/>
      <c r="AK15" s="580"/>
      <c r="AL15" s="580"/>
      <c r="AM15" s="580"/>
      <c r="AN15" s="580"/>
      <c r="AO15" s="580"/>
      <c r="AP15" s="580"/>
      <c r="AQ15" s="580"/>
      <c r="AR15" s="580"/>
      <c r="AS15" s="580"/>
      <c r="AT15" s="580"/>
      <c r="AU15" s="580"/>
      <c r="AV15" s="580"/>
      <c r="AW15" s="580"/>
      <c r="AX15" s="580"/>
      <c r="AY15" s="580"/>
      <c r="AZ15" s="580"/>
      <c r="BA15" s="581"/>
      <c r="BB15" s="582" t="s">
        <v>296</v>
      </c>
      <c r="BC15" s="583"/>
      <c r="BD15" s="583"/>
      <c r="BE15" s="583"/>
      <c r="BF15" s="583"/>
      <c r="BG15" s="583"/>
      <c r="BH15" s="583"/>
      <c r="BI15" s="583"/>
      <c r="BJ15" s="583"/>
      <c r="BK15" s="584"/>
      <c r="BM15" s="568" t="str">
        <f>IF(AND(E12="○",BU12&lt;BA32/2),"ユニットリーダーの週平均勤務時間数が足りません","")</f>
        <v/>
      </c>
      <c r="BN15" s="568"/>
      <c r="BO15" s="568"/>
      <c r="BP15" s="568"/>
      <c r="BQ15" s="568"/>
      <c r="BR15" s="568"/>
      <c r="BS15" s="568"/>
      <c r="BT15" s="568"/>
      <c r="BU15" s="568"/>
      <c r="BV15" s="568"/>
      <c r="BW15" s="568"/>
      <c r="BX15" s="568"/>
    </row>
    <row r="16" spans="1:80" ht="26.25" customHeight="1" thickTop="1" thickBot="1">
      <c r="B16" s="187"/>
      <c r="C16" s="588" t="s">
        <v>232</v>
      </c>
      <c r="D16" s="588"/>
      <c r="E16" s="588"/>
      <c r="F16" s="588"/>
      <c r="G16" s="588"/>
      <c r="H16" s="588"/>
      <c r="I16" s="588"/>
      <c r="J16" s="188"/>
      <c r="K16" s="188"/>
      <c r="L16" s="189"/>
      <c r="M16" s="189"/>
      <c r="N16" s="189"/>
      <c r="O16" s="189"/>
      <c r="P16" s="189"/>
      <c r="Q16" s="189"/>
      <c r="R16" s="189"/>
      <c r="S16" s="189"/>
      <c r="T16" s="190"/>
      <c r="U16" s="191"/>
      <c r="V16" s="192"/>
      <c r="X16" s="571"/>
      <c r="Y16" s="572"/>
      <c r="Z16" s="572"/>
      <c r="AA16" s="572"/>
      <c r="AB16" s="572"/>
      <c r="AC16" s="572"/>
      <c r="AD16" s="576"/>
      <c r="AE16" s="577"/>
      <c r="AF16" s="577"/>
      <c r="AG16" s="578"/>
      <c r="AH16" s="589" t="s">
        <v>297</v>
      </c>
      <c r="AI16" s="590"/>
      <c r="AJ16" s="590"/>
      <c r="AK16" s="590"/>
      <c r="AL16" s="590"/>
      <c r="AM16" s="591" t="s">
        <v>298</v>
      </c>
      <c r="AN16" s="592"/>
      <c r="AO16" s="592"/>
      <c r="AP16" s="592"/>
      <c r="AQ16" s="592"/>
      <c r="AR16" s="593" t="s">
        <v>299</v>
      </c>
      <c r="AS16" s="593"/>
      <c r="AT16" s="593"/>
      <c r="AU16" s="593"/>
      <c r="AV16" s="593"/>
      <c r="AW16" s="593" t="s">
        <v>300</v>
      </c>
      <c r="AX16" s="593"/>
      <c r="AY16" s="593"/>
      <c r="AZ16" s="593"/>
      <c r="BA16" s="594"/>
      <c r="BB16" s="585"/>
      <c r="BC16" s="586"/>
      <c r="BD16" s="586"/>
      <c r="BE16" s="586"/>
      <c r="BF16" s="586"/>
      <c r="BG16" s="586"/>
      <c r="BH16" s="586"/>
      <c r="BI16" s="586"/>
      <c r="BJ16" s="586"/>
      <c r="BK16" s="587"/>
      <c r="BL16" s="158"/>
      <c r="BM16" s="158" t="s">
        <v>280</v>
      </c>
      <c r="BN16" s="158"/>
      <c r="BO16" s="158"/>
      <c r="BP16" s="158"/>
    </row>
    <row r="17" spans="2:78" ht="21" customHeight="1">
      <c r="B17" s="193"/>
      <c r="C17" s="552" t="str">
        <f>IF(基本情報シート!$C$21="介護サービス包括型","○","")</f>
        <v/>
      </c>
      <c r="D17" s="552"/>
      <c r="E17" s="552"/>
      <c r="F17" s="514" t="s">
        <v>14</v>
      </c>
      <c r="G17" s="514"/>
      <c r="H17" s="514"/>
      <c r="I17" s="514"/>
      <c r="J17" s="514"/>
      <c r="K17" s="514"/>
      <c r="L17" s="514"/>
      <c r="M17" s="514"/>
      <c r="N17" s="514"/>
      <c r="O17" s="514"/>
      <c r="P17" s="514"/>
      <c r="Q17" s="514"/>
      <c r="R17" s="514"/>
      <c r="S17" s="515"/>
      <c r="T17" s="194"/>
      <c r="U17" s="194"/>
      <c r="V17" s="195"/>
      <c r="X17" s="595" t="s">
        <v>301</v>
      </c>
      <c r="Y17" s="596"/>
      <c r="Z17" s="596"/>
      <c r="AA17" s="596"/>
      <c r="AB17" s="596"/>
      <c r="AC17" s="596"/>
      <c r="AD17" s="599" t="s">
        <v>302</v>
      </c>
      <c r="AE17" s="599"/>
      <c r="AF17" s="599"/>
      <c r="AG17" s="600"/>
      <c r="AH17" s="601" t="str">
        <f>IF((OR(C17="○",C18="○")),ROUNDDOWN(((BE8+BE10*0.9))/6,1)*BA32,"-")</f>
        <v>-</v>
      </c>
      <c r="AI17" s="602"/>
      <c r="AJ17" s="602"/>
      <c r="AK17" s="602"/>
      <c r="AL17" s="603"/>
      <c r="AM17" s="604" t="str">
        <f>IF(C19="○","-",IF(OR(C17="○",C18="○"),ROUNDDOWN((BE8+BE10*0.9)/6*40,1)+ROUNDDOWN((AO8+AO10*0.9)/9*40,1)+ROUNDDOWN((AS8-AS9+AS10*0.9)/6*40,1)+ROUNDDOWN(AS9/12*40,1)+ROUNDDOWN((AW8-AW9+AW10*0.9)/4*40,1)+ROUNDDOWN(AW9/8*40,1)+ROUNDDOWN((BA8-BA9+BA10*0.9)/2.5*40,1)+ROUNDDOWN(BA9/5*40,1)+ROUNDDOWN((BE8+BE10*0.9)/12*40,1),""))</f>
        <v/>
      </c>
      <c r="AN17" s="605"/>
      <c r="AO17" s="605"/>
      <c r="AP17" s="605"/>
      <c r="AQ17" s="606"/>
      <c r="AR17" s="604" t="str">
        <f>IF(C19="○","-",IF(OR(C17="○",C18="○"),ROUNDDOWN(AM17+0.4*BA32,1),""))</f>
        <v/>
      </c>
      <c r="AS17" s="605"/>
      <c r="AT17" s="605"/>
      <c r="AU17" s="605"/>
      <c r="AV17" s="606"/>
      <c r="AW17" s="618" t="str">
        <f>IF(E11="","-",IF(C19="○","-",IF(OR(C17="○",C18="○"),ROUNDDOWN(AM17+1*BA32,1),"")))</f>
        <v>-</v>
      </c>
      <c r="AX17" s="619"/>
      <c r="AY17" s="619"/>
      <c r="AZ17" s="619"/>
      <c r="BA17" s="620"/>
      <c r="BB17" s="623">
        <f>IF(C19="○","-",BD25)</f>
        <v>0</v>
      </c>
      <c r="BC17" s="624"/>
      <c r="BD17" s="624"/>
      <c r="BE17" s="624"/>
      <c r="BF17" s="624"/>
      <c r="BG17" s="625">
        <f>IF(C19="○","-",BD27)</f>
        <v>0</v>
      </c>
      <c r="BH17" s="625"/>
      <c r="BI17" s="625"/>
      <c r="BJ17" s="625"/>
      <c r="BK17" s="626"/>
      <c r="BL17" s="205"/>
      <c r="BM17" s="617" t="s">
        <v>297</v>
      </c>
      <c r="BN17" s="617"/>
      <c r="BO17" s="617"/>
      <c r="BP17" s="617"/>
      <c r="BQ17" s="617"/>
      <c r="BR17" s="617"/>
      <c r="BS17" s="617"/>
      <c r="BT17" s="617"/>
      <c r="BU17" s="493" t="str">
        <f>IF(C19="○",IF(OR(BB19&lt;AH19,BB20&lt;AH20,BG17=0),"不足","OK"),IF(C17="○",IF(OR(BB17&lt;AH17,BB18&lt;AH18,BG17=0),"不足","OK"),IF(C18="○",IF(OR(BB17&lt;AH17,BG17=0),"不足","OK"),"")))</f>
        <v/>
      </c>
      <c r="BV17" s="493"/>
      <c r="BW17" s="493"/>
    </row>
    <row r="18" spans="2:78" ht="21" customHeight="1">
      <c r="B18" s="193"/>
      <c r="C18" s="552" t="str">
        <f>IF(基本情報シート!$C$21="外部サービス利用型","○","")</f>
        <v/>
      </c>
      <c r="D18" s="552"/>
      <c r="E18" s="552"/>
      <c r="F18" s="514" t="s">
        <v>15</v>
      </c>
      <c r="G18" s="514"/>
      <c r="H18" s="514"/>
      <c r="I18" s="514"/>
      <c r="J18" s="514"/>
      <c r="K18" s="514"/>
      <c r="L18" s="514"/>
      <c r="M18" s="514"/>
      <c r="N18" s="514"/>
      <c r="O18" s="514"/>
      <c r="P18" s="514"/>
      <c r="Q18" s="514"/>
      <c r="R18" s="514"/>
      <c r="S18" s="515"/>
      <c r="T18" s="194"/>
      <c r="U18" s="194"/>
      <c r="V18" s="195"/>
      <c r="X18" s="597"/>
      <c r="Y18" s="598"/>
      <c r="Z18" s="598"/>
      <c r="AA18" s="598"/>
      <c r="AB18" s="598"/>
      <c r="AC18" s="598"/>
      <c r="AD18" s="610" t="s">
        <v>303</v>
      </c>
      <c r="AE18" s="610"/>
      <c r="AF18" s="610"/>
      <c r="AG18" s="611"/>
      <c r="AH18" s="612" t="str">
        <f>IF(C18="○","不要",IF(C17="○",ROUNDDOWN((AO8+AO10*0.9)/9*BA32,1)+ROUNDDOWN((AS8-AS9+AS10*0.9)/6*BA32,1)+ROUNDDOWN(AS9/12*BA32,1)+ROUNDDOWN((AW8-AW9+AW10*0.9)/4*BA32,1)+ROUNDDOWN(AW9/8*BA32,1)+ROUNDDOWN((BA8-BA$9+BA10*0.9)/2.5*BA32,1)+ROUNDDOWN(BA9/5*BA32,1),"-"))</f>
        <v>-</v>
      </c>
      <c r="AI18" s="613"/>
      <c r="AJ18" s="613"/>
      <c r="AK18" s="613"/>
      <c r="AL18" s="614"/>
      <c r="AM18" s="607"/>
      <c r="AN18" s="608"/>
      <c r="AO18" s="608"/>
      <c r="AP18" s="608"/>
      <c r="AQ18" s="609"/>
      <c r="AR18" s="607"/>
      <c r="AS18" s="608"/>
      <c r="AT18" s="608"/>
      <c r="AU18" s="608"/>
      <c r="AV18" s="609"/>
      <c r="AW18" s="621"/>
      <c r="AX18" s="608"/>
      <c r="AY18" s="608"/>
      <c r="AZ18" s="608"/>
      <c r="BA18" s="622"/>
      <c r="BB18" s="615">
        <f>IF(C19="○","-",BD26)</f>
        <v>0</v>
      </c>
      <c r="BC18" s="616"/>
      <c r="BD18" s="616"/>
      <c r="BE18" s="616"/>
      <c r="BF18" s="616"/>
      <c r="BG18" s="627"/>
      <c r="BH18" s="627"/>
      <c r="BI18" s="627"/>
      <c r="BJ18" s="627"/>
      <c r="BK18" s="628"/>
      <c r="BL18" s="205"/>
      <c r="BM18" s="617" t="s">
        <v>271</v>
      </c>
      <c r="BN18" s="617"/>
      <c r="BO18" s="617"/>
      <c r="BP18" s="617"/>
      <c r="BQ18" s="617"/>
      <c r="BR18" s="617"/>
      <c r="BS18" s="617"/>
      <c r="BT18" s="617"/>
      <c r="BU18" s="493" t="str">
        <f>IF(OR(C17="○",C18="○"),IF(OR(BG17&lt;AM17,BG17=0),"不足","OK"),IF(C19="○",IF(OR(BG19&lt;AM19,BG17=0),"不足","OK"),""))</f>
        <v/>
      </c>
      <c r="BV18" s="493"/>
      <c r="BW18" s="493"/>
    </row>
    <row r="19" spans="2:78" ht="21" customHeight="1">
      <c r="B19" s="193"/>
      <c r="C19" s="552" t="str">
        <f>IF(基本情報シート!$C$21="日中サービス支援型","○","")</f>
        <v/>
      </c>
      <c r="D19" s="552"/>
      <c r="E19" s="552"/>
      <c r="F19" s="514" t="s">
        <v>217</v>
      </c>
      <c r="G19" s="514"/>
      <c r="H19" s="514"/>
      <c r="I19" s="514"/>
      <c r="J19" s="514"/>
      <c r="K19" s="514"/>
      <c r="L19" s="514"/>
      <c r="M19" s="514"/>
      <c r="N19" s="514"/>
      <c r="O19" s="514"/>
      <c r="P19" s="514"/>
      <c r="Q19" s="514"/>
      <c r="R19" s="514"/>
      <c r="S19" s="515"/>
      <c r="T19" s="196"/>
      <c r="U19" s="194"/>
      <c r="V19" s="195"/>
      <c r="W19" s="153"/>
      <c r="X19" s="629" t="s">
        <v>304</v>
      </c>
      <c r="Y19" s="531"/>
      <c r="Z19" s="531"/>
      <c r="AA19" s="531"/>
      <c r="AB19" s="531"/>
      <c r="AC19" s="531"/>
      <c r="AD19" s="632" t="s">
        <v>302</v>
      </c>
      <c r="AE19" s="632"/>
      <c r="AF19" s="632"/>
      <c r="AG19" s="633"/>
      <c r="AH19" s="634" t="str">
        <f>IF(C19="○",ROUNDDOWN(((BE8+BE10*0.9))/5,1)*BA32,"-")</f>
        <v>-</v>
      </c>
      <c r="AI19" s="635"/>
      <c r="AJ19" s="635"/>
      <c r="AK19" s="635"/>
      <c r="AL19" s="636"/>
      <c r="AM19" s="607" t="str">
        <f>IF(C19="○",ROUNDDOWN((($BE$8+$BE$10*0.9))/6,1)*40+ROUNDDOWN(($AO$8+$AO$10*0.9)/9*40,1)+ROUNDDOWN(($AS$8-$AS$9+$AS$10*0.9)/6*40,1)+ROUNDDOWN($AS$9/12*40,1)+ROUNDDOWN(($AW$8-$AW$9+$AW$10*0.9)/4*40,1)+ROUNDDOWN($AW$9/8*40,1)+ROUNDDOWN(($BA$8-$BA$9+$BA$10*0.9)/2.5*40,1)+ROUNDDOWN($BA$9/5*40,1)+ROUNDDOWN(($BE$8+$BE$10*0.9)/7.5*40,1),"-")</f>
        <v>-</v>
      </c>
      <c r="AN19" s="608"/>
      <c r="AO19" s="608"/>
      <c r="AP19" s="608"/>
      <c r="AQ19" s="609"/>
      <c r="AR19" s="646" t="s">
        <v>93</v>
      </c>
      <c r="AS19" s="647"/>
      <c r="AT19" s="647"/>
      <c r="AU19" s="647"/>
      <c r="AV19" s="648"/>
      <c r="AW19" s="621" t="str">
        <f>IF(E11="","-",IF(C19="","-",AM19+1*BA32))</f>
        <v>-</v>
      </c>
      <c r="AX19" s="608"/>
      <c r="AY19" s="608"/>
      <c r="AZ19" s="608"/>
      <c r="BA19" s="622"/>
      <c r="BB19" s="654" t="str">
        <f>IF(C19="","-",BD25)</f>
        <v>-</v>
      </c>
      <c r="BC19" s="655"/>
      <c r="BD19" s="655"/>
      <c r="BE19" s="655"/>
      <c r="BF19" s="655"/>
      <c r="BG19" s="627" t="str">
        <f>IF(C19="","-",BD27)</f>
        <v>-</v>
      </c>
      <c r="BH19" s="627"/>
      <c r="BI19" s="627"/>
      <c r="BJ19" s="627"/>
      <c r="BK19" s="628"/>
      <c r="BL19" s="205"/>
      <c r="BM19" s="617" t="s">
        <v>299</v>
      </c>
      <c r="BN19" s="617"/>
      <c r="BO19" s="617"/>
      <c r="BP19" s="617"/>
      <c r="BQ19" s="617"/>
      <c r="BR19" s="617"/>
      <c r="BS19" s="617"/>
      <c r="BT19" s="617"/>
      <c r="BU19" s="493" t="str">
        <f>IF(C19="○","-",IF(E10="○",IF(AND(C17="",C18=""),"",IF(BG17&lt;AR17,"不足","OK")),""))</f>
        <v/>
      </c>
      <c r="BV19" s="493"/>
      <c r="BW19" s="493"/>
    </row>
    <row r="20" spans="2:78" ht="21" customHeight="1" thickBot="1">
      <c r="B20" s="197"/>
      <c r="C20" s="640" t="str">
        <f>IF(AND(C17="",C18="",C19=""),"基本情報シートのサービス類型を入力してください","")</f>
        <v>基本情報シートのサービス類型を入力してください</v>
      </c>
      <c r="D20" s="640"/>
      <c r="E20" s="640"/>
      <c r="F20" s="640"/>
      <c r="G20" s="640"/>
      <c r="H20" s="640"/>
      <c r="I20" s="640"/>
      <c r="J20" s="640"/>
      <c r="K20" s="640"/>
      <c r="L20" s="640"/>
      <c r="M20" s="640"/>
      <c r="N20" s="640"/>
      <c r="O20" s="640"/>
      <c r="P20" s="640"/>
      <c r="Q20" s="640"/>
      <c r="R20" s="640"/>
      <c r="S20" s="640"/>
      <c r="T20" s="198"/>
      <c r="U20" s="198"/>
      <c r="V20" s="199"/>
      <c r="W20" s="156"/>
      <c r="X20" s="630"/>
      <c r="Y20" s="631"/>
      <c r="Z20" s="631"/>
      <c r="AA20" s="631"/>
      <c r="AB20" s="631"/>
      <c r="AC20" s="631"/>
      <c r="AD20" s="641" t="s">
        <v>303</v>
      </c>
      <c r="AE20" s="641"/>
      <c r="AF20" s="641"/>
      <c r="AG20" s="642"/>
      <c r="AH20" s="643" t="str">
        <f>IF(C19="","-",ROUNDDOWN((AO8+AO10*0.9)/9*BA32,1)+ROUNDDOWN((AS8-AS9+AS10*0.9)/6*BA32,1)+ROUNDDOWN(AS$9/12*BA32,1)+ROUNDDOWN((AW8-AW9+AW10*0.9)/4*BA32,1)+ROUNDDOWN(AW9/8*BA32,1)+ROUNDDOWN((BA8-BA9+BA10*0.9)/2.5*BA32,1)+ROUNDDOWN(BA9/5*BA32,1))</f>
        <v>-</v>
      </c>
      <c r="AI20" s="644"/>
      <c r="AJ20" s="644"/>
      <c r="AK20" s="644"/>
      <c r="AL20" s="645"/>
      <c r="AM20" s="637"/>
      <c r="AN20" s="638"/>
      <c r="AO20" s="638"/>
      <c r="AP20" s="638"/>
      <c r="AQ20" s="639"/>
      <c r="AR20" s="649"/>
      <c r="AS20" s="650"/>
      <c r="AT20" s="650"/>
      <c r="AU20" s="650"/>
      <c r="AV20" s="651"/>
      <c r="AW20" s="652"/>
      <c r="AX20" s="638"/>
      <c r="AY20" s="638"/>
      <c r="AZ20" s="638"/>
      <c r="BA20" s="653"/>
      <c r="BB20" s="658" t="str">
        <f>IF(C19="","-",BD26)</f>
        <v>-</v>
      </c>
      <c r="BC20" s="659"/>
      <c r="BD20" s="659"/>
      <c r="BE20" s="659"/>
      <c r="BF20" s="659"/>
      <c r="BG20" s="656"/>
      <c r="BH20" s="656"/>
      <c r="BI20" s="656"/>
      <c r="BJ20" s="656"/>
      <c r="BK20" s="657"/>
      <c r="BL20" s="205"/>
      <c r="BM20" s="617" t="s">
        <v>300</v>
      </c>
      <c r="BN20" s="617"/>
      <c r="BO20" s="617"/>
      <c r="BP20" s="617"/>
      <c r="BQ20" s="617"/>
      <c r="BR20" s="617"/>
      <c r="BS20" s="617"/>
      <c r="BT20" s="617"/>
      <c r="BU20" s="493" t="str">
        <f>IF(E11="","-",IF(C19="○",IF(BG19&lt;AW19,"不足","OK"),IF(OR(C17="○",C18="○"),IF(BG17&lt;AW17,"不足","OK"),"")))</f>
        <v>-</v>
      </c>
      <c r="BV20" s="493"/>
      <c r="BW20" s="493"/>
    </row>
    <row r="21" spans="2:78" ht="21" customHeight="1" thickTop="1">
      <c r="W21" s="177"/>
      <c r="X21" s="177"/>
      <c r="Y21" s="177"/>
      <c r="Z21" s="177"/>
      <c r="AA21" s="177"/>
      <c r="AB21" s="159"/>
      <c r="AC21" s="159"/>
      <c r="AD21" s="159"/>
      <c r="AE21" s="159"/>
      <c r="AF21" s="174"/>
      <c r="AG21" s="174"/>
      <c r="AH21" s="174"/>
      <c r="AI21" s="174"/>
      <c r="AJ21" s="174"/>
      <c r="AK21" s="174"/>
      <c r="AM21" s="177"/>
      <c r="AN21" s="177"/>
      <c r="AO21" s="177"/>
      <c r="AP21" s="177"/>
      <c r="AQ21" s="177"/>
      <c r="AR21" s="159"/>
      <c r="AS21" s="159"/>
      <c r="AT21" s="159"/>
      <c r="AU21" s="159"/>
      <c r="AV21" s="178"/>
      <c r="AW21" s="178"/>
      <c r="AX21" s="178"/>
      <c r="AY21" s="178"/>
      <c r="AZ21" s="178"/>
      <c r="BA21" s="178"/>
      <c r="BB21" s="174"/>
      <c r="BC21" s="174"/>
      <c r="BD21" s="174"/>
      <c r="BG21" s="160"/>
      <c r="BH21" s="160"/>
      <c r="BI21" s="160"/>
      <c r="BJ21" s="160"/>
      <c r="BK21" s="160"/>
      <c r="BL21" s="161"/>
      <c r="BM21" s="161"/>
      <c r="BN21" s="161"/>
      <c r="BO21" s="161"/>
      <c r="BP21" s="162"/>
      <c r="BQ21" s="162"/>
      <c r="BR21" s="162"/>
      <c r="BS21" s="162"/>
      <c r="BT21" s="162"/>
      <c r="BU21" s="155"/>
      <c r="BV21" s="155"/>
      <c r="BW21" s="170"/>
      <c r="BX21" s="170"/>
      <c r="BY21" s="170"/>
      <c r="BZ21" s="170"/>
    </row>
    <row r="22" spans="2:78" ht="21" customHeight="1" thickBot="1">
      <c r="B22" s="156" t="s">
        <v>243</v>
      </c>
      <c r="D22" s="167"/>
      <c r="E22" s="167"/>
      <c r="F22" s="167"/>
      <c r="G22" s="167"/>
      <c r="H22" s="167"/>
      <c r="I22" s="167"/>
      <c r="J22" s="256"/>
      <c r="K22" s="256"/>
      <c r="L22" s="256"/>
      <c r="M22" s="256"/>
      <c r="N22" s="256"/>
      <c r="O22" s="256"/>
      <c r="P22" s="256"/>
      <c r="Q22" s="256"/>
      <c r="R22" s="256"/>
      <c r="S22" s="256"/>
      <c r="T22" s="256"/>
      <c r="U22" s="256"/>
      <c r="V22" s="256"/>
      <c r="W22" s="256"/>
      <c r="X22" s="256"/>
      <c r="Y22" s="256"/>
      <c r="Z22" s="256"/>
      <c r="AA22" s="256"/>
      <c r="AB22" s="256"/>
      <c r="AC22" s="256"/>
      <c r="AD22" s="256"/>
      <c r="AE22" s="256"/>
      <c r="AF22" s="256"/>
      <c r="AG22" s="256"/>
      <c r="AH22" s="256"/>
      <c r="AI22" s="256"/>
      <c r="AJ22" s="256"/>
      <c r="AK22" s="256"/>
      <c r="AL22" s="256"/>
      <c r="AM22" s="256"/>
      <c r="AN22" s="256"/>
      <c r="AO22" s="256"/>
      <c r="AP22" s="256"/>
      <c r="AQ22" s="256"/>
      <c r="AR22" s="256"/>
      <c r="AS22" s="256"/>
      <c r="AT22" s="256"/>
      <c r="AU22" s="167"/>
      <c r="AV22" s="167"/>
      <c r="AW22" s="167"/>
      <c r="AX22" s="167"/>
      <c r="AY22" s="167"/>
      <c r="AZ22" s="167"/>
      <c r="BA22" s="167"/>
      <c r="BB22" s="167"/>
      <c r="BC22" s="167"/>
      <c r="BD22" s="164"/>
      <c r="BE22" s="167"/>
      <c r="BF22" s="164"/>
      <c r="BG22" s="164"/>
      <c r="BH22" s="167"/>
      <c r="BI22" s="164"/>
      <c r="BJ22" s="167"/>
      <c r="BK22" s="167"/>
      <c r="BL22" s="167"/>
      <c r="BM22" s="167"/>
      <c r="BN22" s="167"/>
      <c r="BO22" s="167"/>
      <c r="BP22" s="167"/>
      <c r="BQ22" s="167"/>
      <c r="BR22" s="170"/>
      <c r="BS22" s="170"/>
      <c r="BU22" s="163"/>
      <c r="BV22" s="163"/>
      <c r="BW22" s="165"/>
      <c r="BX22" s="165"/>
      <c r="BY22" s="166"/>
      <c r="BZ22" s="166"/>
    </row>
    <row r="23" spans="2:78" ht="32.25" customHeight="1">
      <c r="B23" s="569" t="s">
        <v>16</v>
      </c>
      <c r="C23" s="570"/>
      <c r="D23" s="570"/>
      <c r="E23" s="570"/>
      <c r="F23" s="570"/>
      <c r="G23" s="570"/>
      <c r="H23" s="570"/>
      <c r="I23" s="570"/>
      <c r="J23" s="570"/>
      <c r="K23" s="570"/>
      <c r="L23" s="570"/>
      <c r="M23" s="570"/>
      <c r="N23" s="570"/>
      <c r="O23" s="570"/>
      <c r="P23" s="570"/>
      <c r="Q23" s="570"/>
      <c r="R23" s="570"/>
      <c r="S23" s="570"/>
      <c r="T23" s="570"/>
      <c r="U23" s="660"/>
      <c r="V23" s="202">
        <f>IF($AI$2&gt;=4,DATE(基本情報シート!$D$1+2018,$AI$2,1),DATE(基本情報シート!$D$1+2019,$AI$2,1))</f>
        <v>46113</v>
      </c>
      <c r="W23" s="203">
        <f>IF($AI$2&gt;=4,DATE(基本情報シート!$D$1+2018,$AI$2,1)+1,DATE(基本情報シート!$D$1+2019,$AI$2,1)+1)</f>
        <v>46114</v>
      </c>
      <c r="X23" s="203">
        <f>IF($AI$2&gt;=4,DATE(基本情報シート!$D$1+2018,$AI$2,1)+2,DATE(基本情報シート!$D$1+2019,$AI$2,1)+2)</f>
        <v>46115</v>
      </c>
      <c r="Y23" s="203">
        <f>IF($AI$2&gt;=4,DATE(基本情報シート!$D$1+2018,$AI$2,1)+3,DATE(基本情報シート!$D$1+2019,$AI$2,1)+3)</f>
        <v>46116</v>
      </c>
      <c r="Z23" s="203">
        <f>IF($AI$2&gt;=4,DATE(基本情報シート!$D$1+2018,$AI$2,1)+4,DATE(基本情報シート!$D$1+2019,$AI$2,1)+4)</f>
        <v>46117</v>
      </c>
      <c r="AA23" s="203">
        <f>IF($AI$2&gt;=4,DATE(基本情報シート!$D$1+2018,$AI$2,1)+5,DATE(基本情報シート!$D$1+2019,$AI$2,1)+5)</f>
        <v>46118</v>
      </c>
      <c r="AB23" s="203">
        <f>IF($AI$2&gt;=4,DATE(基本情報シート!$D$1+2018,$AI$2,1)+6,DATE(基本情報シート!$D$1+2019,$AI$2,1)+6)</f>
        <v>46119</v>
      </c>
      <c r="AC23" s="203">
        <f>IF($AI$2&gt;=4,DATE(基本情報シート!$D$1+2018,$AI$2,1)+7,DATE(基本情報シート!$D$1+2019,$AI$2,1)+7)</f>
        <v>46120</v>
      </c>
      <c r="AD23" s="203">
        <f>IF($AI$2&gt;=4,DATE(基本情報シート!$D$1+2018,$AI$2,1)+8,DATE(基本情報シート!$D$1+2019,$AI$2,1)+8)</f>
        <v>46121</v>
      </c>
      <c r="AE23" s="203">
        <f>IF($AI$2&gt;=4,DATE(基本情報シート!$D$1+2018,$AI$2,1)+9,DATE(基本情報シート!$D$1+2019,$AI$2,1)+9)</f>
        <v>46122</v>
      </c>
      <c r="AF23" s="203">
        <f>IF($AI$2&gt;=4,DATE(基本情報シート!$D$1+2018,$AI$2,1)+10,DATE(基本情報シート!$D$1+2019,$AI$2,1)+10)</f>
        <v>46123</v>
      </c>
      <c r="AG23" s="203">
        <f>IF($AI$2&gt;=4,DATE(基本情報シート!$D$1+2018,$AI$2,1)+11,DATE(基本情報シート!$D$1+2019,$AI$2,1)+11)</f>
        <v>46124</v>
      </c>
      <c r="AH23" s="203">
        <f>IF($AI$2&gt;=4,DATE(基本情報シート!$D$1+2018,$AI$2,1)+12,DATE(基本情報シート!$D$1+2019,$AI$2,1)+12)</f>
        <v>46125</v>
      </c>
      <c r="AI23" s="203">
        <f>IF($AI$2&gt;=4,DATE(基本情報シート!$D$1+2018,$AI$2,1)+13,DATE(基本情報シート!$D$1+2019,$AI$2,1)+13)</f>
        <v>46126</v>
      </c>
      <c r="AJ23" s="203">
        <f>IF($AI$2&gt;=4,DATE(基本情報シート!$D$1+2018,$AI$2,1)+14,DATE(基本情報シート!$D$1+2019,$AI$2,1)+14)</f>
        <v>46127</v>
      </c>
      <c r="AK23" s="203">
        <f>IF($AI$2&gt;=4,DATE(基本情報シート!$D$1+2018,$AI$2,1)+15,DATE(基本情報シート!$D$1+2019,$AI$2,1)+15)</f>
        <v>46128</v>
      </c>
      <c r="AL23" s="203">
        <f>IF($AI$2&gt;=4,DATE(基本情報シート!$D$1+2018,$AI$2,1)+16,DATE(基本情報シート!$D$1+2019,$AI$2,1)+16)</f>
        <v>46129</v>
      </c>
      <c r="AM23" s="203">
        <f>IF($AI$2&gt;=4,DATE(基本情報シート!$D$1+2018,$AI$2,1)+17,DATE(基本情報シート!$D$1+2019,$AI$2,1)+17)</f>
        <v>46130</v>
      </c>
      <c r="AN23" s="203">
        <f>IF($AI$2&gt;=4,DATE(基本情報シート!$D$1+2018,$AI$2,1)+18,DATE(基本情報シート!$D$1+2019,$AI$2,1)+18)</f>
        <v>46131</v>
      </c>
      <c r="AO23" s="203">
        <f>IF($AI$2&gt;=4,DATE(基本情報シート!$D$1+2018,$AI$2,1)+19,DATE(基本情報シート!$D$1+2019,$AI$2,1)+19)</f>
        <v>46132</v>
      </c>
      <c r="AP23" s="203">
        <f>IF($AI$2&gt;=4,DATE(基本情報シート!$D$1+2018,$AI$2,1)+20,DATE(基本情報シート!$D$1+2019,$AI$2,1)+20)</f>
        <v>46133</v>
      </c>
      <c r="AQ23" s="203">
        <f>IF($AI$2&gt;=4,DATE(基本情報シート!$D$1+2018,$AI$2,1)+21,DATE(基本情報シート!$D$1+2019,$AI$2,1)+21)</f>
        <v>46134</v>
      </c>
      <c r="AR23" s="203">
        <f>IF($AI$2&gt;=4,DATE(基本情報シート!$D$1+2018,$AI$2,1)+22,DATE(基本情報シート!$D$1+2019,$AI$2,1)+22)</f>
        <v>46135</v>
      </c>
      <c r="AS23" s="203">
        <f>IF($AI$2&gt;=4,DATE(基本情報シート!$D$1+2018,$AI$2,1)+23,DATE(基本情報シート!$D$1+2019,$AI$2,1)+23)</f>
        <v>46136</v>
      </c>
      <c r="AT23" s="203">
        <f>IF($AI$2&gt;=4,DATE(基本情報シート!$D$1+2018,$AI$2,1)+24,DATE(基本情報シート!$D$1+2019,$AI$2,1)+24)</f>
        <v>46137</v>
      </c>
      <c r="AU23" s="203">
        <f>IF($AI$2&gt;=4,DATE(基本情報シート!$D$1+2018,$AI$2,1)+25,DATE(基本情報シート!$D$1+2019,$AI$2,1)+25)</f>
        <v>46138</v>
      </c>
      <c r="AV23" s="203">
        <f>IF($AI$2&gt;=4,DATE(基本情報シート!$D$1+2018,$AI$2,1)+26,DATE(基本情報シート!$D$1+2019,$AI$2,1)+26)</f>
        <v>46139</v>
      </c>
      <c r="AW23" s="203">
        <f>IF($AI$2&gt;=4,DATE(基本情報シート!$D$1+2018,$AI$2,1)+27,DATE(基本情報シート!$D$1+2019,$AI$2,1)+27)</f>
        <v>46140</v>
      </c>
      <c r="AX23" s="203">
        <f>IF(AW23="","-",IF(DAY(AW23+1)=1,"-",AW23+1))</f>
        <v>46141</v>
      </c>
      <c r="AY23" s="203">
        <f>IF(AX23="-","-",IF(DAY(AX23+1)=1,"-",AX23+1))</f>
        <v>46142</v>
      </c>
      <c r="AZ23" s="203" t="str">
        <f>IF(AY23="-","-",IF(DAY(AY23+1)=1,"-",AY23+1))</f>
        <v>-</v>
      </c>
      <c r="BA23" s="662" t="s">
        <v>305</v>
      </c>
      <c r="BB23" s="662"/>
      <c r="BC23" s="663"/>
      <c r="BD23" s="666" t="s">
        <v>17</v>
      </c>
      <c r="BE23" s="662"/>
      <c r="BF23" s="663"/>
      <c r="BG23" s="666" t="s">
        <v>18</v>
      </c>
      <c r="BH23" s="662"/>
      <c r="BI23" s="662"/>
      <c r="BJ23" s="666" t="s">
        <v>220</v>
      </c>
      <c r="BK23" s="662"/>
      <c r="BL23" s="668"/>
      <c r="BM23" s="257"/>
      <c r="BN23" s="257"/>
      <c r="BO23" s="166"/>
      <c r="BY23" s="24" t="s">
        <v>155</v>
      </c>
    </row>
    <row r="24" spans="2:78" ht="32.25" customHeight="1" thickBot="1">
      <c r="B24" s="571"/>
      <c r="C24" s="572"/>
      <c r="D24" s="572"/>
      <c r="E24" s="572"/>
      <c r="F24" s="572"/>
      <c r="G24" s="572"/>
      <c r="H24" s="572"/>
      <c r="I24" s="572"/>
      <c r="J24" s="572"/>
      <c r="K24" s="572"/>
      <c r="L24" s="572"/>
      <c r="M24" s="572"/>
      <c r="N24" s="572"/>
      <c r="O24" s="572"/>
      <c r="P24" s="572"/>
      <c r="Q24" s="572"/>
      <c r="R24" s="572"/>
      <c r="S24" s="572"/>
      <c r="T24" s="572"/>
      <c r="U24" s="661"/>
      <c r="V24" s="85">
        <f>WEEKDAY(V23,1)</f>
        <v>4</v>
      </c>
      <c r="W24" s="85">
        <f t="shared" ref="W24:AW24" si="0">WEEKDAY(W23,1)</f>
        <v>5</v>
      </c>
      <c r="X24" s="85">
        <f>WEEKDAY(X23,1)</f>
        <v>6</v>
      </c>
      <c r="Y24" s="85">
        <f t="shared" si="0"/>
        <v>7</v>
      </c>
      <c r="Z24" s="85">
        <f t="shared" si="0"/>
        <v>1</v>
      </c>
      <c r="AA24" s="85">
        <f t="shared" si="0"/>
        <v>2</v>
      </c>
      <c r="AB24" s="85">
        <f t="shared" si="0"/>
        <v>3</v>
      </c>
      <c r="AC24" s="85">
        <f t="shared" si="0"/>
        <v>4</v>
      </c>
      <c r="AD24" s="85">
        <f t="shared" si="0"/>
        <v>5</v>
      </c>
      <c r="AE24" s="85">
        <f t="shared" si="0"/>
        <v>6</v>
      </c>
      <c r="AF24" s="85">
        <f t="shared" si="0"/>
        <v>7</v>
      </c>
      <c r="AG24" s="85">
        <f t="shared" si="0"/>
        <v>1</v>
      </c>
      <c r="AH24" s="85">
        <f t="shared" si="0"/>
        <v>2</v>
      </c>
      <c r="AI24" s="85">
        <f t="shared" si="0"/>
        <v>3</v>
      </c>
      <c r="AJ24" s="85">
        <f t="shared" si="0"/>
        <v>4</v>
      </c>
      <c r="AK24" s="85">
        <f t="shared" si="0"/>
        <v>5</v>
      </c>
      <c r="AL24" s="85">
        <f t="shared" si="0"/>
        <v>6</v>
      </c>
      <c r="AM24" s="85">
        <f t="shared" si="0"/>
        <v>7</v>
      </c>
      <c r="AN24" s="85">
        <f t="shared" si="0"/>
        <v>1</v>
      </c>
      <c r="AO24" s="85">
        <f t="shared" si="0"/>
        <v>2</v>
      </c>
      <c r="AP24" s="85">
        <f t="shared" si="0"/>
        <v>3</v>
      </c>
      <c r="AQ24" s="85">
        <f t="shared" si="0"/>
        <v>4</v>
      </c>
      <c r="AR24" s="85">
        <f t="shared" si="0"/>
        <v>5</v>
      </c>
      <c r="AS24" s="85">
        <f t="shared" si="0"/>
        <v>6</v>
      </c>
      <c r="AT24" s="85">
        <f t="shared" si="0"/>
        <v>7</v>
      </c>
      <c r="AU24" s="85">
        <f t="shared" si="0"/>
        <v>1</v>
      </c>
      <c r="AV24" s="85">
        <f t="shared" si="0"/>
        <v>2</v>
      </c>
      <c r="AW24" s="85">
        <f t="shared" si="0"/>
        <v>3</v>
      </c>
      <c r="AX24" s="171">
        <f>IF(AX23="-","-",WEEKDAY(AX23,1))</f>
        <v>4</v>
      </c>
      <c r="AY24" s="171">
        <f>IF(AY23="-","-",WEEKDAY(AY23,1))</f>
        <v>5</v>
      </c>
      <c r="AZ24" s="171" t="str">
        <f>IF(AZ23="-","-",WEEKDAY(AZ23,1))</f>
        <v>-</v>
      </c>
      <c r="BA24" s="664"/>
      <c r="BB24" s="664"/>
      <c r="BC24" s="665"/>
      <c r="BD24" s="667"/>
      <c r="BE24" s="664"/>
      <c r="BF24" s="665"/>
      <c r="BG24" s="667"/>
      <c r="BH24" s="664"/>
      <c r="BI24" s="664"/>
      <c r="BJ24" s="667"/>
      <c r="BK24" s="664"/>
      <c r="BL24" s="669"/>
      <c r="BM24" s="240"/>
      <c r="BY24" s="24" t="s">
        <v>156</v>
      </c>
    </row>
    <row r="25" spans="2:78" ht="21" customHeight="1">
      <c r="B25" s="670" t="s">
        <v>221</v>
      </c>
      <c r="C25" s="671"/>
      <c r="D25" s="671"/>
      <c r="E25" s="671"/>
      <c r="F25" s="671"/>
      <c r="G25" s="671"/>
      <c r="H25" s="671"/>
      <c r="I25" s="671"/>
      <c r="J25" s="671"/>
      <c r="K25" s="671"/>
      <c r="L25" s="671"/>
      <c r="M25" s="671"/>
      <c r="N25" s="671"/>
      <c r="O25" s="671"/>
      <c r="P25" s="671"/>
      <c r="Q25" s="671"/>
      <c r="R25" s="671"/>
      <c r="S25" s="671"/>
      <c r="T25" s="671"/>
      <c r="U25" s="672"/>
      <c r="V25" s="219"/>
      <c r="W25" s="211"/>
      <c r="X25" s="211"/>
      <c r="Y25" s="211"/>
      <c r="Z25" s="211"/>
      <c r="AA25" s="211"/>
      <c r="AB25" s="258"/>
      <c r="AC25" s="219"/>
      <c r="AD25" s="211"/>
      <c r="AE25" s="211"/>
      <c r="AF25" s="211"/>
      <c r="AG25" s="211"/>
      <c r="AH25" s="211"/>
      <c r="AI25" s="210"/>
      <c r="AJ25" s="220"/>
      <c r="AK25" s="211"/>
      <c r="AL25" s="211"/>
      <c r="AM25" s="211"/>
      <c r="AN25" s="211"/>
      <c r="AO25" s="211"/>
      <c r="AP25" s="258"/>
      <c r="AQ25" s="219"/>
      <c r="AR25" s="211"/>
      <c r="AS25" s="211"/>
      <c r="AT25" s="211"/>
      <c r="AU25" s="211"/>
      <c r="AV25" s="211"/>
      <c r="AW25" s="210"/>
      <c r="AX25" s="220"/>
      <c r="AY25" s="211"/>
      <c r="AZ25" s="258"/>
      <c r="BA25" s="673">
        <f>SUM(V25:AZ25)</f>
        <v>0</v>
      </c>
      <c r="BB25" s="674"/>
      <c r="BC25" s="675"/>
      <c r="BD25" s="676">
        <f>BA25*(28/DAY(EOMONTH(AV6,0)))/4</f>
        <v>0</v>
      </c>
      <c r="BE25" s="677"/>
      <c r="BF25" s="678"/>
      <c r="BG25" s="679" t="e">
        <f>ROUNDDOWN(SUM(BD25:BF25)/BA32,1)</f>
        <v>#DIV/0!</v>
      </c>
      <c r="BH25" s="680"/>
      <c r="BI25" s="681"/>
      <c r="BJ25" s="682">
        <f>ROUNDDOWN(SUM(BD25:BF25)/40,1)</f>
        <v>0</v>
      </c>
      <c r="BK25" s="683"/>
      <c r="BL25" s="684"/>
      <c r="BM25" s="241"/>
      <c r="BX25" s="151"/>
      <c r="BY25" s="24" t="s">
        <v>157</v>
      </c>
      <c r="BZ25" s="242"/>
    </row>
    <row r="26" spans="2:78" ht="21" customHeight="1" thickBot="1">
      <c r="B26" s="705" t="s">
        <v>222</v>
      </c>
      <c r="C26" s="706"/>
      <c r="D26" s="706"/>
      <c r="E26" s="706"/>
      <c r="F26" s="706"/>
      <c r="G26" s="706"/>
      <c r="H26" s="706"/>
      <c r="I26" s="706"/>
      <c r="J26" s="706"/>
      <c r="K26" s="706"/>
      <c r="L26" s="706"/>
      <c r="M26" s="706"/>
      <c r="N26" s="706"/>
      <c r="O26" s="706"/>
      <c r="P26" s="706"/>
      <c r="Q26" s="706"/>
      <c r="R26" s="706"/>
      <c r="S26" s="706"/>
      <c r="T26" s="706"/>
      <c r="U26" s="707"/>
      <c r="V26" s="259"/>
      <c r="W26" s="260"/>
      <c r="X26" s="260"/>
      <c r="Y26" s="260"/>
      <c r="Z26" s="260"/>
      <c r="AA26" s="260"/>
      <c r="AB26" s="261"/>
      <c r="AC26" s="259"/>
      <c r="AD26" s="260"/>
      <c r="AE26" s="260"/>
      <c r="AF26" s="260"/>
      <c r="AG26" s="260"/>
      <c r="AH26" s="260"/>
      <c r="AI26" s="262"/>
      <c r="AJ26" s="263"/>
      <c r="AK26" s="260"/>
      <c r="AL26" s="260"/>
      <c r="AM26" s="260"/>
      <c r="AN26" s="260"/>
      <c r="AO26" s="260"/>
      <c r="AP26" s="261"/>
      <c r="AQ26" s="259"/>
      <c r="AR26" s="260"/>
      <c r="AS26" s="260"/>
      <c r="AT26" s="260"/>
      <c r="AU26" s="260"/>
      <c r="AV26" s="260"/>
      <c r="AW26" s="262"/>
      <c r="AX26" s="263"/>
      <c r="AY26" s="260"/>
      <c r="AZ26" s="261"/>
      <c r="BA26" s="694">
        <f t="shared" ref="BA26" si="1">SUM(V26:AZ26)</f>
        <v>0</v>
      </c>
      <c r="BB26" s="695"/>
      <c r="BC26" s="696"/>
      <c r="BD26" s="697">
        <f>BA26*(28/DAY(EOMONTH(AV6,0)))/4</f>
        <v>0</v>
      </c>
      <c r="BE26" s="698"/>
      <c r="BF26" s="699"/>
      <c r="BG26" s="700" t="e">
        <f>ROUNDDOWN(SUM(BD26:BF26)/BA32,1)</f>
        <v>#DIV/0!</v>
      </c>
      <c r="BH26" s="701"/>
      <c r="BI26" s="702"/>
      <c r="BJ26" s="703">
        <f>ROUNDDOWN(SUM(BD26:BF26)/40,1)</f>
        <v>0</v>
      </c>
      <c r="BK26" s="704"/>
      <c r="BL26" s="708"/>
      <c r="BM26" s="241"/>
      <c r="BY26" s="24" t="s">
        <v>158</v>
      </c>
    </row>
    <row r="27" spans="2:78" ht="21" customHeight="1" thickBot="1">
      <c r="B27" s="709" t="s">
        <v>223</v>
      </c>
      <c r="C27" s="710"/>
      <c r="D27" s="710"/>
      <c r="E27" s="710"/>
      <c r="F27" s="710"/>
      <c r="G27" s="710"/>
      <c r="H27" s="710"/>
      <c r="I27" s="710"/>
      <c r="J27" s="710"/>
      <c r="K27" s="710"/>
      <c r="L27" s="710"/>
      <c r="M27" s="710"/>
      <c r="N27" s="710"/>
      <c r="O27" s="710"/>
      <c r="P27" s="710"/>
      <c r="Q27" s="710"/>
      <c r="R27" s="710"/>
      <c r="S27" s="710"/>
      <c r="T27" s="710"/>
      <c r="U27" s="711"/>
      <c r="V27" s="206">
        <f t="shared" ref="V27:AY27" si="2">SUM(V25:V26)</f>
        <v>0</v>
      </c>
      <c r="W27" s="207">
        <f t="shared" si="2"/>
        <v>0</v>
      </c>
      <c r="X27" s="207">
        <f t="shared" si="2"/>
        <v>0</v>
      </c>
      <c r="Y27" s="207">
        <f t="shared" si="2"/>
        <v>0</v>
      </c>
      <c r="Z27" s="207">
        <f t="shared" si="2"/>
        <v>0</v>
      </c>
      <c r="AA27" s="207">
        <f t="shared" si="2"/>
        <v>0</v>
      </c>
      <c r="AB27" s="264">
        <f t="shared" si="2"/>
        <v>0</v>
      </c>
      <c r="AC27" s="206">
        <f t="shared" si="2"/>
        <v>0</v>
      </c>
      <c r="AD27" s="207">
        <f t="shared" si="2"/>
        <v>0</v>
      </c>
      <c r="AE27" s="207">
        <f t="shared" si="2"/>
        <v>0</v>
      </c>
      <c r="AF27" s="207">
        <f t="shared" si="2"/>
        <v>0</v>
      </c>
      <c r="AG27" s="207">
        <f t="shared" si="2"/>
        <v>0</v>
      </c>
      <c r="AH27" s="207">
        <f t="shared" si="2"/>
        <v>0</v>
      </c>
      <c r="AI27" s="208">
        <f t="shared" si="2"/>
        <v>0</v>
      </c>
      <c r="AJ27" s="207">
        <f t="shared" si="2"/>
        <v>0</v>
      </c>
      <c r="AK27" s="207">
        <f t="shared" si="2"/>
        <v>0</v>
      </c>
      <c r="AL27" s="207">
        <f t="shared" si="2"/>
        <v>0</v>
      </c>
      <c r="AM27" s="207">
        <f t="shared" si="2"/>
        <v>0</v>
      </c>
      <c r="AN27" s="207">
        <f t="shared" si="2"/>
        <v>0</v>
      </c>
      <c r="AO27" s="207">
        <f t="shared" si="2"/>
        <v>0</v>
      </c>
      <c r="AP27" s="264">
        <f t="shared" si="2"/>
        <v>0</v>
      </c>
      <c r="AQ27" s="206">
        <f t="shared" si="2"/>
        <v>0</v>
      </c>
      <c r="AR27" s="207">
        <f t="shared" si="2"/>
        <v>0</v>
      </c>
      <c r="AS27" s="207">
        <f t="shared" si="2"/>
        <v>0</v>
      </c>
      <c r="AT27" s="207">
        <f t="shared" si="2"/>
        <v>0</v>
      </c>
      <c r="AU27" s="207">
        <f t="shared" si="2"/>
        <v>0</v>
      </c>
      <c r="AV27" s="207">
        <f t="shared" si="2"/>
        <v>0</v>
      </c>
      <c r="AW27" s="209">
        <f t="shared" si="2"/>
        <v>0</v>
      </c>
      <c r="AX27" s="207">
        <f t="shared" si="2"/>
        <v>0</v>
      </c>
      <c r="AY27" s="265">
        <f t="shared" si="2"/>
        <v>0</v>
      </c>
      <c r="AZ27" s="264">
        <f>SUM(AZ25:AZ26)</f>
        <v>0</v>
      </c>
      <c r="BA27" s="712">
        <f>SUM(BA25:BC26)</f>
        <v>0</v>
      </c>
      <c r="BB27" s="713"/>
      <c r="BC27" s="713"/>
      <c r="BD27" s="714">
        <f>SUM(BD25:BF26)</f>
        <v>0</v>
      </c>
      <c r="BE27" s="714"/>
      <c r="BF27" s="714"/>
      <c r="BG27" s="715" t="e">
        <f>SUM(BG25:BI26)</f>
        <v>#DIV/0!</v>
      </c>
      <c r="BH27" s="715"/>
      <c r="BI27" s="715"/>
      <c r="BJ27" s="716">
        <f>SUM(BJ25:BL26)</f>
        <v>0</v>
      </c>
      <c r="BK27" s="717"/>
      <c r="BL27" s="718"/>
    </row>
    <row r="28" spans="2:78" ht="21" customHeight="1" thickBot="1">
      <c r="B28" s="685" t="s">
        <v>46</v>
      </c>
      <c r="C28" s="686"/>
      <c r="D28" s="686"/>
      <c r="E28" s="686"/>
      <c r="F28" s="686"/>
      <c r="G28" s="686"/>
      <c r="H28" s="686"/>
      <c r="I28" s="686"/>
      <c r="J28" s="686"/>
      <c r="K28" s="686"/>
      <c r="L28" s="686"/>
      <c r="M28" s="686"/>
      <c r="N28" s="686"/>
      <c r="O28" s="686"/>
      <c r="P28" s="686"/>
      <c r="Q28" s="686"/>
      <c r="R28" s="686"/>
      <c r="S28" s="686"/>
      <c r="T28" s="686"/>
      <c r="U28" s="687"/>
      <c r="V28" s="266"/>
      <c r="W28" s="267"/>
      <c r="X28" s="267"/>
      <c r="Y28" s="267"/>
      <c r="Z28" s="267"/>
      <c r="AA28" s="267"/>
      <c r="AB28" s="268"/>
      <c r="AC28" s="269"/>
      <c r="AD28" s="267"/>
      <c r="AE28" s="267"/>
      <c r="AF28" s="267"/>
      <c r="AG28" s="267"/>
      <c r="AH28" s="267"/>
      <c r="AI28" s="270"/>
      <c r="AJ28" s="266"/>
      <c r="AK28" s="267"/>
      <c r="AL28" s="267"/>
      <c r="AM28" s="267"/>
      <c r="AN28" s="267"/>
      <c r="AO28" s="267"/>
      <c r="AP28" s="268"/>
      <c r="AQ28" s="269"/>
      <c r="AR28" s="267"/>
      <c r="AS28" s="267"/>
      <c r="AT28" s="267"/>
      <c r="AU28" s="267"/>
      <c r="AV28" s="267"/>
      <c r="AW28" s="270"/>
      <c r="AX28" s="266"/>
      <c r="AY28" s="267"/>
      <c r="AZ28" s="271"/>
      <c r="BA28" s="688"/>
      <c r="BB28" s="689"/>
      <c r="BC28" s="689"/>
      <c r="BD28" s="689"/>
      <c r="BE28" s="689"/>
      <c r="BF28" s="689"/>
      <c r="BG28" s="689"/>
      <c r="BH28" s="689"/>
      <c r="BI28" s="689"/>
      <c r="BJ28" s="689"/>
      <c r="BK28" s="689"/>
      <c r="BL28" s="690"/>
      <c r="BM28" s="181"/>
      <c r="BN28" s="181"/>
      <c r="BO28" s="181"/>
    </row>
    <row r="29" spans="2:78" ht="21" customHeight="1" thickBot="1">
      <c r="B29" s="691" t="s">
        <v>306</v>
      </c>
      <c r="C29" s="692"/>
      <c r="D29" s="692"/>
      <c r="E29" s="692"/>
      <c r="F29" s="692"/>
      <c r="G29" s="692"/>
      <c r="H29" s="692"/>
      <c r="I29" s="692"/>
      <c r="J29" s="692"/>
      <c r="K29" s="692"/>
      <c r="L29" s="692"/>
      <c r="M29" s="692"/>
      <c r="N29" s="692"/>
      <c r="O29" s="692"/>
      <c r="P29" s="692"/>
      <c r="Q29" s="692"/>
      <c r="R29" s="692"/>
      <c r="S29" s="692"/>
      <c r="T29" s="692"/>
      <c r="U29" s="693"/>
      <c r="V29" s="272"/>
      <c r="W29" s="272"/>
      <c r="X29" s="272"/>
      <c r="Y29" s="272"/>
      <c r="Z29" s="272"/>
      <c r="AA29" s="272"/>
      <c r="AB29" s="273"/>
      <c r="AC29" s="274"/>
      <c r="AD29" s="272"/>
      <c r="AE29" s="272"/>
      <c r="AF29" s="272"/>
      <c r="AG29" s="272"/>
      <c r="AH29" s="272"/>
      <c r="AI29" s="275"/>
      <c r="AJ29" s="276"/>
      <c r="AK29" s="272"/>
      <c r="AL29" s="272"/>
      <c r="AM29" s="272"/>
      <c r="AN29" s="272"/>
      <c r="AO29" s="272"/>
      <c r="AP29" s="273"/>
      <c r="AQ29" s="274"/>
      <c r="AR29" s="272"/>
      <c r="AS29" s="272"/>
      <c r="AT29" s="272"/>
      <c r="AU29" s="272"/>
      <c r="AV29" s="272"/>
      <c r="AW29" s="275"/>
      <c r="AX29" s="276"/>
      <c r="AY29" s="272"/>
      <c r="AZ29" s="277"/>
      <c r="BA29" s="694">
        <f>SUM(V29:AZ29)</f>
        <v>0</v>
      </c>
      <c r="BB29" s="695"/>
      <c r="BC29" s="696"/>
      <c r="BD29" s="697">
        <f>BA29*(28/DAY(EOMONTH(AV6,0)))/4</f>
        <v>0</v>
      </c>
      <c r="BE29" s="698"/>
      <c r="BF29" s="699"/>
      <c r="BG29" s="700" t="e">
        <f>ROUNDDOWN(SUM(BD29:BF29)/BA32,1)</f>
        <v>#DIV/0!</v>
      </c>
      <c r="BH29" s="701"/>
      <c r="BI29" s="702"/>
      <c r="BJ29" s="703">
        <f>ROUNDDOWN(SUM(BD29:BF29)/40,1)</f>
        <v>0</v>
      </c>
      <c r="BK29" s="704"/>
      <c r="BL29" s="704"/>
      <c r="BM29" s="725" t="s">
        <v>341</v>
      </c>
      <c r="BN29" s="726"/>
      <c r="BO29" s="726"/>
      <c r="BP29" s="727"/>
      <c r="BQ29" s="725" t="s">
        <v>342</v>
      </c>
      <c r="BR29" s="726"/>
      <c r="BS29" s="726"/>
      <c r="BT29" s="726"/>
      <c r="BU29" s="726"/>
      <c r="BV29" s="728"/>
    </row>
    <row r="30" spans="2:78" ht="21" customHeight="1">
      <c r="B30" s="685" t="s">
        <v>171</v>
      </c>
      <c r="C30" s="686"/>
      <c r="D30" s="686"/>
      <c r="E30" s="686"/>
      <c r="F30" s="686"/>
      <c r="G30" s="686"/>
      <c r="H30" s="686"/>
      <c r="I30" s="686"/>
      <c r="J30" s="686"/>
      <c r="K30" s="686"/>
      <c r="L30" s="686"/>
      <c r="M30" s="686"/>
      <c r="N30" s="686"/>
      <c r="O30" s="686"/>
      <c r="P30" s="686"/>
      <c r="Q30" s="686"/>
      <c r="R30" s="686"/>
      <c r="S30" s="686"/>
      <c r="T30" s="686"/>
      <c r="U30" s="687"/>
      <c r="V30" s="278" t="str">
        <f>IF(OR(AND((V28&gt;=1),COUNTIF(V37:V46,"☆")&gt;=1,BU17="OK",BU19="OK",AO4="OK"),AND((V28=0),COUNTIF(V37:V46,"△")&gt;=1,BU17="OK",BU19="OK",AO4="OK")),"○","")</f>
        <v/>
      </c>
      <c r="W30" s="279" t="str">
        <f>IF(OR(AND((W28&gt;=1),COUNTIF(W37:W46,"☆")&gt;=1,BU17="OK",BU19="OK",AO4="OK"),AND((W28=0),COUNTIF(W37:W46,"△")&gt;=1,BU17="OK",BU19="OK",AO4="OK")),"○","")</f>
        <v/>
      </c>
      <c r="X30" s="279" t="str">
        <f>IF(OR(AND((X28&gt;=1),COUNTIF(X37:X46,"☆")&gt;=1,BU17="OK",BU19="OK",AO4="OK"),AND((X28=0),COUNTIF(X37:X46,"△")&gt;=1,BU17="OK",BU19="OK",AO4="OK")),"○","")</f>
        <v/>
      </c>
      <c r="Y30" s="279" t="str">
        <f>IF(OR(AND((Y28&gt;=1),COUNTIF(Y37:Y46,"☆")&gt;=1,BU17="OK",BU19="OK",AO4="OK"),AND((Y28=0),COUNTIF(Y37:Y46,"△")&gt;=1,BU17="OK",BU19="OK",AO4="OK")),"○","")</f>
        <v/>
      </c>
      <c r="Z30" s="279" t="str">
        <f>IF(OR(AND((Z28&gt;=1),COUNTIF(Z37:Z46,"☆")&gt;=1,BU17="OK",BU19="OK",AO4="OK"),AND((Z28=0),COUNTIF(Z37:Z46,"△")&gt;=1,BU17="OK",BU19="OK",AO4="OK")),"○","")</f>
        <v/>
      </c>
      <c r="AA30" s="279" t="str">
        <f>IF(OR(AND((AA28&gt;=1),COUNTIF(AA37:AA46,"☆")&gt;=1,BU17="OK",BU19="OK",AO4="OK"),AND((AA28=0),COUNTIF(AA37:AA46,"△")&gt;=1,BU17="OK",BU19="OK",AO4="OK")),"○","")</f>
        <v/>
      </c>
      <c r="AB30" s="280" t="str">
        <f>IF(OR(AND((AB28&gt;=1),COUNTIF(AB37:AB46,"☆")&gt;=1,BU17="OK",BU19="OK",AO4="OK"),AND((AB28=0),COUNTIF(AB37:AB46,"△")&gt;=1,BU17="OK",BU19="OK",AO4="OK")),"○","")</f>
        <v/>
      </c>
      <c r="AC30" s="281" t="str">
        <f>IF(OR(AND((AC28&gt;=1),COUNTIF(AC37:AC46,"☆")&gt;=1,BU17="OK",BU19="OK",AO4="OK"),AND((AC28=0),COUNTIF(AC37:AC46,"△")&gt;=1,BU17="OK",BU19="OK",AO4="OK")),"○","")</f>
        <v/>
      </c>
      <c r="AD30" s="279" t="str">
        <f>IF(OR(AND((AD28&gt;=1),COUNTIF(AD37:AD46,"☆")&gt;=1,BU17="OK",BU19="OK",AO4="OK"),AND((AD28=0),COUNTIF(AD37:AD46,"△")&gt;=1,BU17="OK",BU19="OK",AO4="OK")),"○","")</f>
        <v/>
      </c>
      <c r="AE30" s="279" t="str">
        <f>IF(OR(AND((AE28&gt;=1),COUNTIF(AE37:AE46,"☆")&gt;=1,BU17="OK",BU19="OK",AO4="OK"),AND((AE28=0),COUNTIF(AE37:AE46,"△")&gt;=1,BU17="OK",BU19="OK",AO4="OK")),"○","")</f>
        <v/>
      </c>
      <c r="AF30" s="279" t="str">
        <f>IF(OR(AND((AF28&gt;=1),COUNTIF(AF37:AF46,"☆")&gt;=1,BU17="OK",BU19="OK",AO4="OK"),AND((AF28=0),COUNTIF(AF37:AF46,"△")&gt;=1,BU17="OK",BU19="OK",AO4="OK")),"○","")</f>
        <v/>
      </c>
      <c r="AG30" s="279" t="str">
        <f>IF(OR(AND((AG28&gt;=1),COUNTIF(AG37:AG46,"☆")&gt;=1,BU17="OK",BU19="OK",AO4="OK"),AND((AG28=0),COUNTIF(AG37:AG46,"△")&gt;=1,BU17="OK",BU19="OK",AO4="OK")),"○","")</f>
        <v/>
      </c>
      <c r="AH30" s="279" t="str">
        <f>IF(OR(AND((AH28&gt;=1),COUNTIF(AH37:AH46,"☆")&gt;=1,BU17="OK",BU19="OK",AO4="OK"),AND((AH28=0),COUNTIF(AH37:AH46,"△")&gt;=1,BU17="OK",BU19="OK",AO4="OK")),"○","")</f>
        <v/>
      </c>
      <c r="AI30" s="282" t="str">
        <f>IF(OR(AND((AI28&gt;=1),COUNTIF(AI37:AI46,"☆")&gt;=1,BU17="OK",BU19="OK",AO4="OK"),AND((AI28=0),COUNTIF(AI37:AI46,"△")&gt;=1,BU17="OK",BU19="OK",AO4="OK")),"○","")</f>
        <v/>
      </c>
      <c r="AJ30" s="278" t="str">
        <f>IF(OR(AND((AJ28&gt;=1),COUNTIF(AJ37:AJ46,"☆")&gt;=1,BU17="OK",BU19="OK",AO4="OK"),AND((AJ28=0),COUNTIF(AJ37:AJ46,"△")&gt;=1,BU17="OK",BU19="OK",AO4="OK")),"○","")</f>
        <v/>
      </c>
      <c r="AK30" s="279" t="str">
        <f>IF(OR(AND((AK28&gt;=1),COUNTIF(AK37:AK46,"☆")&gt;=1,BU17="OK",BU19="OK",AO4="OK"),AND((AK28=0),COUNTIF(AK37:AK46,"△")&gt;=1,BU17="OK",BU19="OK",AO4="OK")),"○","")</f>
        <v/>
      </c>
      <c r="AL30" s="279" t="str">
        <f>IF(OR(AND((AL28&gt;=1),COUNTIF(AL37:AL46,"☆")&gt;=1,BU17="OK",BU19="OK",AO4="OK"),AND((AL28=0),COUNTIF(AL37:AL46,"△")&gt;=1,BU17="OK",BU19="OK",AO4="OK")),"○","")</f>
        <v/>
      </c>
      <c r="AM30" s="279" t="str">
        <f>IF(OR(AND((AM28&gt;=1),COUNTIF(AM37:AM46,"☆")&gt;=1,BU17="OK",BU19="OK",AO4="OK"),AND((AM28=0),COUNTIF(AM37:AM46,"△")&gt;=1,BU17="OK",BU19="OK",AO4="OK")),"○","")</f>
        <v/>
      </c>
      <c r="AN30" s="279" t="str">
        <f>IF(OR(AND((AN28&gt;=1),COUNTIF(AN37:AN46,"☆")&gt;=1,BU17="OK",BU19="OK",AO4="OK"),AND((AN28=0),COUNTIF(AN37:AN46,"△")&gt;=1,BU17="OK",BU19="OK",AO4="OK")),"○","")</f>
        <v/>
      </c>
      <c r="AO30" s="279" t="str">
        <f>IF(OR(AND((AO28&gt;=1),COUNTIF(AO37:AO46,"☆")&gt;=1,BU17="OK",BU19="OK",AO4="OK"),AND((AO28=0),COUNTIF(AO37:AO46,"△")&gt;=1,BU17="OK",BU19="OK",AO4="OK")),"○","")</f>
        <v/>
      </c>
      <c r="AP30" s="280" t="str">
        <f>IF(OR(AND((AP28&gt;=1),COUNTIF(AP37:AP46,"☆")&gt;=1,BU17="OK",BU19="OK",AO4="OK"),AND((AP28=0),COUNTIF(AP37:AP46,"△")&gt;=1,BU17="OK",BU19="OK",AO4="OK")),"○","")</f>
        <v/>
      </c>
      <c r="AQ30" s="281" t="str">
        <f>IF(OR(AND((AQ28&gt;=1),COUNTIF(AQ37:AQ46,"☆")&gt;=1,BU17="OK",BU19="OK",AO4="OK"),AND((AQ28=0),COUNTIF(AQ37:AQ46,"△")&gt;=1,BU17="OK",BU19="OK",AO4="OK")),"○","")</f>
        <v/>
      </c>
      <c r="AR30" s="279" t="str">
        <f>IF(OR(AND((AR28&gt;=1),COUNTIF(AR37:AR46,"☆")&gt;=1,BU17="OK",BU19="OK",AO4="OK"),AND((AR28=0),COUNTIF(AR37:AR46,"△")&gt;=1,BU17="OK",BU19="OK",AO4="OK")),"○","")</f>
        <v/>
      </c>
      <c r="AS30" s="279" t="str">
        <f>IF(OR(AND((AS28&gt;=1),COUNTIF(AS37:AS46,"☆")&gt;=1,BU17="OK",BU19="OK",AO4="OK"),AND((AS28=0),COUNTIF(AS37:AS46,"△")&gt;=1,BU17="OK",BU19="OK",AO4="OK")),"○","")</f>
        <v/>
      </c>
      <c r="AT30" s="279" t="str">
        <f>IF(OR(AND((AT28&gt;=1),COUNTIF(AT37:AT46,"☆")&gt;=1,BU17="OK",BU19="OK",AO4="OK"),AND((AT28=0),COUNTIF(AT37:AT46,"△")&gt;=1,BU17="OK",BU19="OK",AO4="OK")),"○","")</f>
        <v/>
      </c>
      <c r="AU30" s="279" t="str">
        <f>IF(OR(AND((AU28&gt;=1),COUNTIF(AU37:AU46,"☆")&gt;=1,BU17="OK",BU19="OK",AO4="OK"),AND((AU28=0),COUNTIF(AU37:AU46,"△")&gt;=1,BU17="OK",BU19="OK",AO4="OK")),"○","")</f>
        <v/>
      </c>
      <c r="AV30" s="279" t="str">
        <f>IF(OR(AND((AV28&gt;=1),COUNTIF(AV37:AV46,"☆")&gt;=1,BU17="OK",BU19="OK",AO4="OK"),AND((AV28=0),COUNTIF(AV37:AV46,"△")&gt;=1,BU17="OK",BU19="OK",AO4="OK")),"○","")</f>
        <v/>
      </c>
      <c r="AW30" s="282" t="str">
        <f>IF(OR(AND((AW28&gt;=1),COUNTIF(AW37:AW46,"☆")&gt;=1,BU17="OK",BU19="OK",AO4="OK"),AND((AW28=0),COUNTIF(AW37:AW46,"△")&gt;=1,BU17="OK",BU19="OK",AO4="OK")),"○","")</f>
        <v/>
      </c>
      <c r="AX30" s="278" t="str">
        <f>IF(OR(AND((AX28&gt;=1),COUNTIF(AX37:AX46,"☆")&gt;=1,BU17="OK",BU19="OK",AO4="OK"),AND((AX28=0),COUNTIF(AX37:AX46,"△")&gt;=1,BU17="OK",BU19="OK",AO4="OK")),"○","")</f>
        <v/>
      </c>
      <c r="AY30" s="279" t="str">
        <f>IF(OR(AND((AY28&gt;=1),COUNTIF(AY37:AY46,"☆")&gt;=1,BU17="OK",BU19="OK",AO4="OK"),AND((AY28=0),COUNTIF(AY37:AY46,"△")&gt;=1,BU17="OK",BU19="OK",AO4="OK")),"○","")</f>
        <v/>
      </c>
      <c r="AZ30" s="280" t="str">
        <f>IF(OR(AND((AZ28&gt;=1),COUNTIF(AZ37:AZ46,"☆")&gt;=1,BU17="OK",BU19="OK",AO4="OK"),AND((AZ28=0),COUNTIF(AZ37:AZ46,"△")&gt;=1,BU17="OK",BU19="OK",AO4="OK")),"○","")</f>
        <v/>
      </c>
      <c r="BA30" s="685" t="s">
        <v>30</v>
      </c>
      <c r="BB30" s="686"/>
      <c r="BC30" s="729"/>
      <c r="BD30" s="730">
        <f>IF(AND(BU17="OK",BU18="OK",BU19="OK",AO4="OK"),COUNTIF(V30:AZ30,"○"),0)</f>
        <v>0</v>
      </c>
      <c r="BE30" s="730"/>
      <c r="BF30" s="730"/>
      <c r="BG30" s="730"/>
      <c r="BH30" s="730"/>
      <c r="BI30" s="730"/>
      <c r="BJ30" s="730"/>
      <c r="BK30" s="730"/>
      <c r="BL30" s="731"/>
      <c r="BM30" s="732">
        <f>BD30*12</f>
        <v>0</v>
      </c>
      <c r="BN30" s="733"/>
      <c r="BO30" s="733"/>
      <c r="BP30" s="734"/>
      <c r="BQ30" s="827"/>
      <c r="BR30" s="828"/>
      <c r="BS30" s="828"/>
      <c r="BT30" s="828"/>
      <c r="BU30" s="828"/>
      <c r="BV30" s="829"/>
    </row>
    <row r="31" spans="2:78" ht="21" customHeight="1" thickBot="1">
      <c r="B31" s="691" t="s">
        <v>172</v>
      </c>
      <c r="C31" s="692"/>
      <c r="D31" s="692"/>
      <c r="E31" s="692"/>
      <c r="F31" s="692"/>
      <c r="G31" s="692"/>
      <c r="H31" s="692"/>
      <c r="I31" s="692"/>
      <c r="J31" s="692"/>
      <c r="K31" s="692"/>
      <c r="L31" s="692"/>
      <c r="M31" s="692"/>
      <c r="N31" s="692"/>
      <c r="O31" s="692"/>
      <c r="P31" s="692"/>
      <c r="Q31" s="692"/>
      <c r="R31" s="692"/>
      <c r="S31" s="692"/>
      <c r="T31" s="692"/>
      <c r="U31" s="693"/>
      <c r="V31" s="283" t="str">
        <f>IF(AND((V28&gt;1),COUNTIF(V37:V46,"☆")&gt;=1,BU17="OK",BU18="OK",BU20="OK",AO4="OK"),"○","")</f>
        <v/>
      </c>
      <c r="W31" s="284" t="str">
        <f>IF(AND((W28&gt;1),COUNTIF(W37:W46,"☆")&gt;=1,BU17="OK",BU18="OK",BU20="OK",AO4="OK"),"○","")</f>
        <v/>
      </c>
      <c r="X31" s="284" t="str">
        <f>IF(AND((X28&gt;1),COUNTIF(X37:X46,"☆")&gt;=1,BU17="OK",BU18="OK",BU20="OK",AO4="OK"),"○","")</f>
        <v/>
      </c>
      <c r="Y31" s="284" t="str">
        <f>IF(AND((Y28&gt;1),COUNTIF(Y37:Y46,"☆")&gt;=1,BU17="OK",BU18="OK",BU20="OK",AO4="OK"),"○","")</f>
        <v/>
      </c>
      <c r="Z31" s="284" t="str">
        <f>IF(AND((Z28&gt;1),COUNTIF(Z37:Z46,"☆")&gt;=1,BU17="OK",BU18="OK",BU20="OK",AO4="OK"),"○","")</f>
        <v/>
      </c>
      <c r="AA31" s="284" t="str">
        <f>IF(AND((AA28&gt;1),COUNTIF(AA37:AA46,"☆")&gt;=1,BU17="OK",BU18="OK",BU20="OK",AO4="OK"),"○","")</f>
        <v/>
      </c>
      <c r="AB31" s="285" t="str">
        <f>IF(AND((AB28&gt;1),COUNTIF(AB37:AB46,"☆")&gt;=1,BU17="OK",BU18="OK",BU20="OK",AO4="OK"),"○","")</f>
        <v/>
      </c>
      <c r="AC31" s="286" t="str">
        <f>IF(AND((AC28&gt;1),COUNTIF(AC37:AC46,"☆")&gt;=1,BU17="OK",BU18="OK",BU20="OK",AO4="OK"),"○","")</f>
        <v/>
      </c>
      <c r="AD31" s="284" t="str">
        <f>IF(AND((AD28&gt;1),COUNTIF(AD37:AD46,"☆")&gt;=1,BU17="OK",BU18="OK",BU20="OK",AO4="OK"),"○","")</f>
        <v/>
      </c>
      <c r="AE31" s="284" t="str">
        <f>IF(AND((AE28&gt;1),COUNTIF(AE37:AE46,"☆")&gt;=1,BU17="OK",BU18="OK",BU20="OK",AO4="OK"),"○","")</f>
        <v/>
      </c>
      <c r="AF31" s="284" t="str">
        <f>IF(AND((AF28&gt;1),COUNTIF(AF37:AF46,"☆")&gt;=1,BU17="OK",BU18="OK",BU20="OK",AO4="OK"),"○","")</f>
        <v/>
      </c>
      <c r="AG31" s="284" t="str">
        <f>IF(AND((AG28&gt;1),COUNTIF(AG37:AG46,"☆")&gt;=1,BU17="OK",BU18="OK",BU20="OK",AO4="OK"),"○","")</f>
        <v/>
      </c>
      <c r="AH31" s="284" t="str">
        <f>IF(AND((AH28&gt;1),COUNTIF(AH37:AH46,"☆")&gt;=1,BU17="OK",BU18="OK",BU20="OK",AO4="OK"),"○","")</f>
        <v/>
      </c>
      <c r="AI31" s="287" t="str">
        <f>IF(AND((AI28&gt;1),COUNTIF(AI37:AI46,"☆")&gt;=1,BU17="OK",BU18="OK",BU20="OK",AO4="OK"),"○","")</f>
        <v/>
      </c>
      <c r="AJ31" s="283" t="str">
        <f>IF(AND((AJ28&gt;1),COUNTIF(AJ37:AJ46,"☆")&gt;=1,BU17="OK",BU18="OK",BU20="OK",AO4="OK"),"○","")</f>
        <v/>
      </c>
      <c r="AK31" s="284" t="str">
        <f>IF(AND((AK28&gt;1),COUNTIF(AK37:AK46,"☆")&gt;=1,BU17="OK",BU18="OK",BU20="OK",AO4="OK"),"○","")</f>
        <v/>
      </c>
      <c r="AL31" s="284" t="str">
        <f>IF(AND((AL28&gt;1),COUNTIF(AL37:AL46,"☆")&gt;=1,BU17="OK",BU18="OK",BU20="OK",AO4="OK"),"○","")</f>
        <v/>
      </c>
      <c r="AM31" s="284" t="str">
        <f>IF(AND((AM28&gt;1),COUNTIF(AM37:AM46,"☆")&gt;=1,BU17="OK",BU18="OK",BU20="OK",AO4="OK"),"○","")</f>
        <v/>
      </c>
      <c r="AN31" s="284" t="str">
        <f>IF(AND((AN28&gt;1),COUNTIF(AN37:AN46,"☆")&gt;=1,BU17="OK",BU18="OK",BU20="OK",AO4="OK"),"○","")</f>
        <v/>
      </c>
      <c r="AO31" s="284" t="str">
        <f>IF(AND((AO28&gt;1),COUNTIF(AO37:AO46,"☆")&gt;=1,BU17="OK",BU18="OK",BU20="OK",AO4="OK"),"○","")</f>
        <v/>
      </c>
      <c r="AP31" s="285" t="str">
        <f>IF(AND((AP28&gt;1),COUNTIF(AP37:AP46,"☆")&gt;=1,BU17="OK",BU18="OK",BU20="OK",AO4="OK"),"○","")</f>
        <v/>
      </c>
      <c r="AQ31" s="286" t="str">
        <f>IF(AND((AQ28&gt;1),COUNTIF(AQ37:AQ46,"☆")&gt;=1,BU17="OK",BU18="OK",BU20="OK",AO4="OK"),"○","")</f>
        <v/>
      </c>
      <c r="AR31" s="284" t="str">
        <f>IF(AND((AR28&gt;1),COUNTIF(AR37:AR46,"☆")&gt;=1,BU17="OK",BU18="OK",BU20="OK",AO4="OK"),"○","")</f>
        <v/>
      </c>
      <c r="AS31" s="284" t="str">
        <f>IF(AND((AS28&gt;1),COUNTIF(AS37:AS46,"☆")&gt;=1,BU17="OK",BU18="OK",BU20="OK",AO4="OK"),"○","")</f>
        <v/>
      </c>
      <c r="AT31" s="284" t="str">
        <f>IF(AND((AT28&gt;1),COUNTIF(AT37:AT46,"☆")&gt;=1,BU17="OK",BU18="OK",BU20="OK",AO4="OK"),"○","")</f>
        <v/>
      </c>
      <c r="AU31" s="284" t="str">
        <f>IF(AND((AU28&gt;1),COUNTIF(AU37:AU46,"☆")&gt;=1,BU17="OK",BU18="OK",BU20="OK",AO4="OK"),"○","")</f>
        <v/>
      </c>
      <c r="AV31" s="284" t="str">
        <f>IF(AND((AV28&gt;1),COUNTIF(AV37:AV46,"☆")&gt;=1,BU17="OK",BU18="OK",BU20="OK",AO4="OK"),"○","")</f>
        <v/>
      </c>
      <c r="AW31" s="287" t="str">
        <f>IF(AND((AW28&gt;1),COUNTIF(AW37:AW46,"☆")&gt;=1,BU17="OK",BU18="OK",BU20="OK",AO4="OK"),"○","")</f>
        <v/>
      </c>
      <c r="AX31" s="283" t="str">
        <f>IF(AND((AX28&gt;1),COUNTIF(AX37:AX46,"☆")&gt;=1,BU17="OK",BU18="OK",BU20="OK",AO4="OK"),"○","")</f>
        <v/>
      </c>
      <c r="AY31" s="284" t="str">
        <f>IF(AND((AY28&gt;1),COUNTIF(AY37:AY46,"☆")&gt;=1,BU17="OK",BU18="OK",BU20="OK",AO4="OK"),"○","")</f>
        <v/>
      </c>
      <c r="AZ31" s="285" t="str">
        <f>IF(AND((AZ28&gt;1),COUNTIF(AZ37:AZ46,"☆")&gt;=1,BU17="OK",BU18="OK",BU20="OK",AO4="OK"),"○","")</f>
        <v/>
      </c>
      <c r="BA31" s="691" t="s">
        <v>30</v>
      </c>
      <c r="BB31" s="692"/>
      <c r="BC31" s="748"/>
      <c r="BD31" s="749">
        <f>IF(AND(BU17="OK",BU18="OK",BU20="OK",AO4="OK"),COUNTIF(V31:AZ31,"○"),0)</f>
        <v>0</v>
      </c>
      <c r="BE31" s="749"/>
      <c r="BF31" s="749"/>
      <c r="BG31" s="749"/>
      <c r="BH31" s="749"/>
      <c r="BI31" s="749"/>
      <c r="BJ31" s="749"/>
      <c r="BK31" s="749"/>
      <c r="BL31" s="750"/>
      <c r="BM31" s="769">
        <f>BD31*12</f>
        <v>0</v>
      </c>
      <c r="BN31" s="749"/>
      <c r="BO31" s="749"/>
      <c r="BP31" s="750"/>
      <c r="BQ31" s="830"/>
      <c r="BR31" s="831"/>
      <c r="BS31" s="831"/>
      <c r="BT31" s="831"/>
      <c r="BU31" s="831"/>
      <c r="BV31" s="832"/>
    </row>
    <row r="32" spans="2:78" ht="21" customHeight="1" thickBot="1">
      <c r="B32" s="168" t="s">
        <v>224</v>
      </c>
      <c r="C32" s="169"/>
      <c r="D32" s="179"/>
      <c r="E32" s="179"/>
      <c r="F32" s="179"/>
      <c r="G32" s="179"/>
      <c r="H32" s="179"/>
      <c r="I32" s="179"/>
      <c r="J32" s="179"/>
      <c r="K32" s="179"/>
      <c r="L32" s="179"/>
      <c r="M32" s="179"/>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722">
        <f>基本情報シート!$C$25</f>
        <v>0</v>
      </c>
      <c r="BB32" s="723"/>
      <c r="BC32" s="723"/>
      <c r="BD32" s="723"/>
      <c r="BE32" s="723"/>
      <c r="BF32" s="723"/>
      <c r="BG32" s="723"/>
      <c r="BH32" s="723"/>
      <c r="BI32" s="723"/>
      <c r="BJ32" s="723"/>
      <c r="BK32" s="723"/>
      <c r="BL32" s="724"/>
      <c r="BM32" s="172"/>
      <c r="BN32" s="172"/>
      <c r="BO32" s="172"/>
      <c r="BP32" s="172"/>
    </row>
    <row r="33" spans="1:76" ht="21" customHeight="1">
      <c r="G33" s="150"/>
    </row>
    <row r="34" spans="1:76" s="1" customFormat="1" ht="24.9" customHeight="1" thickBot="1">
      <c r="A34" s="3"/>
      <c r="B34" s="3" t="s">
        <v>173</v>
      </c>
      <c r="C34" s="3"/>
      <c r="D34" s="3"/>
      <c r="E34" s="3"/>
      <c r="F34" s="3"/>
      <c r="G34" s="3"/>
      <c r="H34" s="3"/>
      <c r="I34" s="3"/>
      <c r="J34" s="3"/>
      <c r="K34" s="3"/>
      <c r="L34" s="3"/>
      <c r="M34" s="3"/>
      <c r="N34" s="3"/>
      <c r="O34" s="3"/>
      <c r="P34" s="3"/>
      <c r="Q34" s="3"/>
      <c r="R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23"/>
      <c r="BO34" s="147"/>
    </row>
    <row r="35" spans="1:76" s="2" customFormat="1" ht="20.100000000000001" customHeight="1">
      <c r="C35" s="738"/>
      <c r="D35" s="740" t="s">
        <v>48</v>
      </c>
      <c r="E35" s="740"/>
      <c r="F35" s="740"/>
      <c r="G35" s="740"/>
      <c r="H35" s="740"/>
      <c r="I35" s="741"/>
      <c r="J35" s="744" t="s">
        <v>49</v>
      </c>
      <c r="K35" s="745"/>
      <c r="L35" s="745"/>
      <c r="M35" s="745" t="s">
        <v>307</v>
      </c>
      <c r="N35" s="745"/>
      <c r="O35" s="745"/>
      <c r="P35" s="745" t="s">
        <v>260</v>
      </c>
      <c r="Q35" s="745"/>
      <c r="R35" s="745"/>
      <c r="S35" s="740" t="s">
        <v>308</v>
      </c>
      <c r="T35" s="740"/>
      <c r="U35" s="741"/>
      <c r="V35" s="202">
        <f>IF($AI$2&gt;=4,DATE(基本情報シート!$D$1+2018,$AI$2,1),DATE(基本情報シート!$D$1+2019,$AI$2,1))</f>
        <v>46113</v>
      </c>
      <c r="W35" s="203">
        <f>IF($AI$2&gt;=4,DATE(基本情報シート!$D$1+2018,$AI$2,1)+1,DATE(基本情報シート!$D$1+2019,$AI$2,1)+1)</f>
        <v>46114</v>
      </c>
      <c r="X35" s="203">
        <f>IF($AI$2&gt;=4,DATE(基本情報シート!$D$1+2018,$AI$2,1)+2,DATE(基本情報シート!$D$1+2019,$AI$2,1)+2)</f>
        <v>46115</v>
      </c>
      <c r="Y35" s="203">
        <f>IF($AI$2&gt;=4,DATE(基本情報シート!$D$1+2018,$AI$2,1)+3,DATE(基本情報シート!$D$1+2019,$AI$2,1)+3)</f>
        <v>46116</v>
      </c>
      <c r="Z35" s="203">
        <f>IF($AI$2&gt;=4,DATE(基本情報シート!$D$1+2018,$AI$2,1)+4,DATE(基本情報シート!$D$1+2019,$AI$2,1)+4)</f>
        <v>46117</v>
      </c>
      <c r="AA35" s="203">
        <f>IF($AI$2&gt;=4,DATE(基本情報シート!$D$1+2018,$AI$2,1)+5,DATE(基本情報シート!$D$1+2019,$AI$2,1)+5)</f>
        <v>46118</v>
      </c>
      <c r="AB35" s="203">
        <f>IF($AI$2&gt;=4,DATE(基本情報シート!$D$1+2018,$AI$2,1)+6,DATE(基本情報シート!$D$1+2019,$AI$2,1)+6)</f>
        <v>46119</v>
      </c>
      <c r="AC35" s="203">
        <f>IF($AI$2&gt;=4,DATE(基本情報シート!$D$1+2018,$AI$2,1)+7,DATE(基本情報シート!$D$1+2019,$AI$2,1)+7)</f>
        <v>46120</v>
      </c>
      <c r="AD35" s="203">
        <f>IF($AI$2&gt;=4,DATE(基本情報シート!$D$1+2018,$AI$2,1)+8,DATE(基本情報シート!$D$1+2019,$AI$2,1)+8)</f>
        <v>46121</v>
      </c>
      <c r="AE35" s="203">
        <f>IF($AI$2&gt;=4,DATE(基本情報シート!$D$1+2018,$AI$2,1)+9,DATE(基本情報シート!$D$1+2019,$AI$2,1)+9)</f>
        <v>46122</v>
      </c>
      <c r="AF35" s="203">
        <f>IF($AI$2&gt;=4,DATE(基本情報シート!$D$1+2018,$AI$2,1)+10,DATE(基本情報シート!$D$1+2019,$AI$2,1)+10)</f>
        <v>46123</v>
      </c>
      <c r="AG35" s="203">
        <f>IF($AI$2&gt;=4,DATE(基本情報シート!$D$1+2018,$AI$2,1)+11,DATE(基本情報シート!$D$1+2019,$AI$2,1)+11)</f>
        <v>46124</v>
      </c>
      <c r="AH35" s="203">
        <f>IF($AI$2&gt;=4,DATE(基本情報シート!$D$1+2018,$AI$2,1)+12,DATE(基本情報シート!$D$1+2019,$AI$2,1)+12)</f>
        <v>46125</v>
      </c>
      <c r="AI35" s="203">
        <f>IF($AI$2&gt;=4,DATE(基本情報シート!$D$1+2018,$AI$2,1)+13,DATE(基本情報シート!$D$1+2019,$AI$2,1)+13)</f>
        <v>46126</v>
      </c>
      <c r="AJ35" s="203">
        <f>IF($AI$2&gt;=4,DATE(基本情報シート!$D$1+2018,$AI$2,1)+14,DATE(基本情報シート!$D$1+2019,$AI$2,1)+14)</f>
        <v>46127</v>
      </c>
      <c r="AK35" s="203">
        <f>IF($AI$2&gt;=4,DATE(基本情報シート!$D$1+2018,$AI$2,1)+15,DATE(基本情報シート!$D$1+2019,$AI$2,1)+15)</f>
        <v>46128</v>
      </c>
      <c r="AL35" s="203">
        <f>IF($AI$2&gt;=4,DATE(基本情報シート!$D$1+2018,$AI$2,1)+16,DATE(基本情報シート!$D$1+2019,$AI$2,1)+16)</f>
        <v>46129</v>
      </c>
      <c r="AM35" s="203">
        <f>IF($AI$2&gt;=4,DATE(基本情報シート!$D$1+2018,$AI$2,1)+17,DATE(基本情報シート!$D$1+2019,$AI$2,1)+17)</f>
        <v>46130</v>
      </c>
      <c r="AN35" s="203">
        <f>IF($AI$2&gt;=4,DATE(基本情報シート!$D$1+2018,$AI$2,1)+18,DATE(基本情報シート!$D$1+2019,$AI$2,1)+18)</f>
        <v>46131</v>
      </c>
      <c r="AO35" s="203">
        <f>IF($AI$2&gt;=4,DATE(基本情報シート!$D$1+2018,$AI$2,1)+19,DATE(基本情報シート!$D$1+2019,$AI$2,1)+19)</f>
        <v>46132</v>
      </c>
      <c r="AP35" s="203">
        <f>IF($AI$2&gt;=4,DATE(基本情報シート!$D$1+2018,$AI$2,1)+20,DATE(基本情報シート!$D$1+2019,$AI$2,1)+20)</f>
        <v>46133</v>
      </c>
      <c r="AQ35" s="203">
        <f>IF($AI$2&gt;=4,DATE(基本情報シート!$D$1+2018,$AI$2,1)+21,DATE(基本情報シート!$D$1+2019,$AI$2,1)+21)</f>
        <v>46134</v>
      </c>
      <c r="AR35" s="203">
        <f>IF($AI$2&gt;=4,DATE(基本情報シート!$D$1+2018,$AI$2,1)+22,DATE(基本情報シート!$D$1+2019,$AI$2,1)+22)</f>
        <v>46135</v>
      </c>
      <c r="AS35" s="203">
        <f>IF($AI$2&gt;=4,DATE(基本情報シート!$D$1+2018,$AI$2,1)+23,DATE(基本情報シート!$D$1+2019,$AI$2,1)+23)</f>
        <v>46136</v>
      </c>
      <c r="AT35" s="203">
        <f>IF($AI$2&gt;=4,DATE(基本情報シート!$D$1+2018,$AI$2,1)+24,DATE(基本情報シート!$D$1+2019,$AI$2,1)+24)</f>
        <v>46137</v>
      </c>
      <c r="AU35" s="203">
        <f>IF($AI$2&gt;=4,DATE(基本情報シート!$D$1+2018,$AI$2,1)+25,DATE(基本情報シート!$D$1+2019,$AI$2,1)+25)</f>
        <v>46138</v>
      </c>
      <c r="AV35" s="203">
        <f>IF($AI$2&gt;=4,DATE(基本情報シート!$D$1+2018,$AI$2,1)+26,DATE(基本情報シート!$D$1+2019,$AI$2,1)+26)</f>
        <v>46139</v>
      </c>
      <c r="AW35" s="203">
        <f>IF($AI$2&gt;=4,DATE(基本情報シート!$D$1+2018,$AI$2,1)+27,DATE(基本情報シート!$D$1+2019,$AI$2,1)+27)</f>
        <v>46140</v>
      </c>
      <c r="AX35" s="203">
        <f>IF(AW35="","-",IF(DAY(AW35+1)=1,"-",AW35+1))</f>
        <v>46141</v>
      </c>
      <c r="AY35" s="203">
        <f>IF(AX35="-","-",IF(DAY(AX35+1)=1,"-",AX35+1))</f>
        <v>46142</v>
      </c>
      <c r="AZ35" s="203" t="str">
        <f>IF(AY35="-","-",IF(DAY(AY35+1)=1,"-",AY35+1))</f>
        <v>-</v>
      </c>
      <c r="BA35" s="751" t="s">
        <v>50</v>
      </c>
      <c r="BB35" s="752"/>
      <c r="BC35" s="755" t="s">
        <v>309</v>
      </c>
      <c r="BD35" s="756"/>
      <c r="BE35" s="756"/>
      <c r="BF35" s="756"/>
      <c r="BG35" s="756"/>
      <c r="BH35" s="756"/>
      <c r="BI35" s="756"/>
      <c r="BJ35" s="757"/>
      <c r="BK35" s="758" t="s">
        <v>310</v>
      </c>
      <c r="BL35" s="759"/>
      <c r="BM35" s="759"/>
      <c r="BN35" s="759"/>
      <c r="BO35" s="760"/>
      <c r="BP35" s="23"/>
      <c r="BQ35" s="147"/>
    </row>
    <row r="36" spans="1:76" s="2" customFormat="1" ht="20.100000000000001" customHeight="1" thickBot="1">
      <c r="C36" s="739"/>
      <c r="D36" s="742"/>
      <c r="E36" s="742"/>
      <c r="F36" s="742"/>
      <c r="G36" s="742"/>
      <c r="H36" s="742"/>
      <c r="I36" s="743"/>
      <c r="J36" s="746"/>
      <c r="K36" s="747"/>
      <c r="L36" s="747"/>
      <c r="M36" s="747"/>
      <c r="N36" s="747"/>
      <c r="O36" s="747"/>
      <c r="P36" s="747"/>
      <c r="Q36" s="747"/>
      <c r="R36" s="747"/>
      <c r="S36" s="742"/>
      <c r="T36" s="742"/>
      <c r="U36" s="743"/>
      <c r="V36" s="288">
        <f>WEEKDAY(V35,1)</f>
        <v>4</v>
      </c>
      <c r="W36" s="289">
        <f t="shared" ref="W36:AW36" si="3">WEEKDAY(W35,1)</f>
        <v>5</v>
      </c>
      <c r="X36" s="289">
        <f t="shared" si="3"/>
        <v>6</v>
      </c>
      <c r="Y36" s="289">
        <f t="shared" si="3"/>
        <v>7</v>
      </c>
      <c r="Z36" s="289">
        <f t="shared" si="3"/>
        <v>1</v>
      </c>
      <c r="AA36" s="289">
        <f t="shared" si="3"/>
        <v>2</v>
      </c>
      <c r="AB36" s="289">
        <f t="shared" si="3"/>
        <v>3</v>
      </c>
      <c r="AC36" s="289">
        <f t="shared" si="3"/>
        <v>4</v>
      </c>
      <c r="AD36" s="289">
        <f t="shared" si="3"/>
        <v>5</v>
      </c>
      <c r="AE36" s="289">
        <f t="shared" si="3"/>
        <v>6</v>
      </c>
      <c r="AF36" s="289">
        <f t="shared" si="3"/>
        <v>7</v>
      </c>
      <c r="AG36" s="289">
        <f t="shared" si="3"/>
        <v>1</v>
      </c>
      <c r="AH36" s="289">
        <f t="shared" si="3"/>
        <v>2</v>
      </c>
      <c r="AI36" s="289">
        <f t="shared" si="3"/>
        <v>3</v>
      </c>
      <c r="AJ36" s="289">
        <f t="shared" si="3"/>
        <v>4</v>
      </c>
      <c r="AK36" s="289">
        <f t="shared" si="3"/>
        <v>5</v>
      </c>
      <c r="AL36" s="289">
        <f t="shared" si="3"/>
        <v>6</v>
      </c>
      <c r="AM36" s="289">
        <f t="shared" si="3"/>
        <v>7</v>
      </c>
      <c r="AN36" s="289">
        <f t="shared" si="3"/>
        <v>1</v>
      </c>
      <c r="AO36" s="289">
        <f t="shared" si="3"/>
        <v>2</v>
      </c>
      <c r="AP36" s="289">
        <f t="shared" si="3"/>
        <v>3</v>
      </c>
      <c r="AQ36" s="289">
        <f t="shared" si="3"/>
        <v>4</v>
      </c>
      <c r="AR36" s="289">
        <f t="shared" si="3"/>
        <v>5</v>
      </c>
      <c r="AS36" s="289">
        <f t="shared" si="3"/>
        <v>6</v>
      </c>
      <c r="AT36" s="289">
        <f t="shared" si="3"/>
        <v>7</v>
      </c>
      <c r="AU36" s="289">
        <f t="shared" si="3"/>
        <v>1</v>
      </c>
      <c r="AV36" s="289">
        <f t="shared" si="3"/>
        <v>2</v>
      </c>
      <c r="AW36" s="289">
        <f t="shared" si="3"/>
        <v>3</v>
      </c>
      <c r="AX36" s="289">
        <f>IF(AX35="-","-",WEEKDAY(AX35,1))</f>
        <v>4</v>
      </c>
      <c r="AY36" s="289">
        <f>IF(AY35="-","-",WEEKDAY(AY35,1))</f>
        <v>5</v>
      </c>
      <c r="AZ36" s="289" t="str">
        <f>IF(AZ35="-","-",WEEKDAY(AZ35,1))</f>
        <v>-</v>
      </c>
      <c r="BA36" s="753"/>
      <c r="BB36" s="754"/>
      <c r="BC36" s="764" t="s">
        <v>275</v>
      </c>
      <c r="BD36" s="765"/>
      <c r="BE36" s="765"/>
      <c r="BF36" s="765"/>
      <c r="BG36" s="766" t="s">
        <v>311</v>
      </c>
      <c r="BH36" s="767"/>
      <c r="BI36" s="767"/>
      <c r="BJ36" s="768"/>
      <c r="BK36" s="761"/>
      <c r="BL36" s="762"/>
      <c r="BM36" s="762"/>
      <c r="BN36" s="762"/>
      <c r="BO36" s="763"/>
      <c r="BP36" s="23"/>
      <c r="BQ36" s="147"/>
    </row>
    <row r="37" spans="1:76" s="2" customFormat="1" ht="16.2">
      <c r="C37" s="290">
        <v>1</v>
      </c>
      <c r="D37" s="770"/>
      <c r="E37" s="770"/>
      <c r="F37" s="770"/>
      <c r="G37" s="770"/>
      <c r="H37" s="770"/>
      <c r="I37" s="771"/>
      <c r="J37" s="772"/>
      <c r="K37" s="770"/>
      <c r="L37" s="770"/>
      <c r="M37" s="773"/>
      <c r="N37" s="773"/>
      <c r="O37" s="773"/>
      <c r="P37" s="773"/>
      <c r="Q37" s="773"/>
      <c r="R37" s="773"/>
      <c r="S37" s="773"/>
      <c r="T37" s="773"/>
      <c r="U37" s="774"/>
      <c r="V37" s="291"/>
      <c r="W37" s="292"/>
      <c r="X37" s="292"/>
      <c r="Y37" s="292"/>
      <c r="Z37" s="292"/>
      <c r="AA37" s="292"/>
      <c r="AB37" s="292"/>
      <c r="AC37" s="292"/>
      <c r="AD37" s="292"/>
      <c r="AE37" s="292"/>
      <c r="AF37" s="292"/>
      <c r="AG37" s="292"/>
      <c r="AH37" s="292"/>
      <c r="AI37" s="292"/>
      <c r="AJ37" s="292"/>
      <c r="AK37" s="292"/>
      <c r="AL37" s="292"/>
      <c r="AM37" s="292"/>
      <c r="AN37" s="292"/>
      <c r="AO37" s="292"/>
      <c r="AP37" s="292"/>
      <c r="AQ37" s="292"/>
      <c r="AR37" s="292"/>
      <c r="AS37" s="292"/>
      <c r="AT37" s="292"/>
      <c r="AU37" s="292"/>
      <c r="AV37" s="292"/>
      <c r="AW37" s="292"/>
      <c r="AX37" s="292"/>
      <c r="AY37" s="292"/>
      <c r="AZ37" s="292"/>
      <c r="BA37" s="775">
        <f t="shared" ref="BA37:BA46" si="4">COUNTA(V37:AZ37)</f>
        <v>0</v>
      </c>
      <c r="BB37" s="776"/>
      <c r="BC37" s="823"/>
      <c r="BD37" s="824"/>
      <c r="BE37" s="824"/>
      <c r="BF37" s="824"/>
      <c r="BG37" s="824"/>
      <c r="BH37" s="824"/>
      <c r="BI37" s="824"/>
      <c r="BJ37" s="824"/>
      <c r="BK37" s="779"/>
      <c r="BL37" s="780"/>
      <c r="BM37" s="780"/>
      <c r="BN37" s="780"/>
      <c r="BO37" s="781"/>
      <c r="BP37" s="23"/>
      <c r="BQ37" s="147"/>
    </row>
    <row r="38" spans="1:76" s="1" customFormat="1" ht="16.2">
      <c r="C38" s="293">
        <v>2</v>
      </c>
      <c r="D38" s="782"/>
      <c r="E38" s="782"/>
      <c r="F38" s="782"/>
      <c r="G38" s="782"/>
      <c r="H38" s="782"/>
      <c r="I38" s="783"/>
      <c r="J38" s="784"/>
      <c r="K38" s="782"/>
      <c r="L38" s="782"/>
      <c r="M38" s="785"/>
      <c r="N38" s="785"/>
      <c r="O38" s="785"/>
      <c r="P38" s="785"/>
      <c r="Q38" s="785"/>
      <c r="R38" s="785"/>
      <c r="S38" s="785"/>
      <c r="T38" s="785"/>
      <c r="U38" s="786"/>
      <c r="V38" s="294"/>
      <c r="W38" s="295"/>
      <c r="X38" s="295"/>
      <c r="Y38" s="295"/>
      <c r="Z38" s="295"/>
      <c r="AA38" s="295"/>
      <c r="AB38" s="295"/>
      <c r="AC38" s="295"/>
      <c r="AD38" s="295"/>
      <c r="AE38" s="295"/>
      <c r="AF38" s="295"/>
      <c r="AG38" s="295"/>
      <c r="AH38" s="295"/>
      <c r="AI38" s="295"/>
      <c r="AJ38" s="295"/>
      <c r="AK38" s="295"/>
      <c r="AL38" s="295"/>
      <c r="AM38" s="295"/>
      <c r="AN38" s="295"/>
      <c r="AO38" s="295"/>
      <c r="AP38" s="295"/>
      <c r="AQ38" s="295"/>
      <c r="AR38" s="295"/>
      <c r="AS38" s="295"/>
      <c r="AT38" s="295"/>
      <c r="AU38" s="295"/>
      <c r="AV38" s="295"/>
      <c r="AW38" s="295"/>
      <c r="AX38" s="295"/>
      <c r="AY38" s="295"/>
      <c r="AZ38" s="295"/>
      <c r="BA38" s="787">
        <f t="shared" si="4"/>
        <v>0</v>
      </c>
      <c r="BB38" s="788"/>
      <c r="BC38" s="818"/>
      <c r="BD38" s="819"/>
      <c r="BE38" s="819"/>
      <c r="BF38" s="819"/>
      <c r="BG38" s="819"/>
      <c r="BH38" s="819"/>
      <c r="BI38" s="819"/>
      <c r="BJ38" s="819"/>
      <c r="BK38" s="791"/>
      <c r="BL38" s="792"/>
      <c r="BM38" s="792"/>
      <c r="BN38" s="792"/>
      <c r="BO38" s="793"/>
      <c r="BP38" s="23"/>
      <c r="BQ38" s="147"/>
    </row>
    <row r="39" spans="1:76" s="1" customFormat="1" ht="16.2">
      <c r="C39" s="293">
        <v>3</v>
      </c>
      <c r="D39" s="782"/>
      <c r="E39" s="782"/>
      <c r="F39" s="782"/>
      <c r="G39" s="782"/>
      <c r="H39" s="782"/>
      <c r="I39" s="783"/>
      <c r="J39" s="784"/>
      <c r="K39" s="782"/>
      <c r="L39" s="782"/>
      <c r="M39" s="785"/>
      <c r="N39" s="785"/>
      <c r="O39" s="785"/>
      <c r="P39" s="785"/>
      <c r="Q39" s="785"/>
      <c r="R39" s="785"/>
      <c r="S39" s="785"/>
      <c r="T39" s="785"/>
      <c r="U39" s="786"/>
      <c r="V39" s="294"/>
      <c r="W39" s="295"/>
      <c r="X39" s="295"/>
      <c r="Y39" s="295"/>
      <c r="Z39" s="295"/>
      <c r="AA39" s="295"/>
      <c r="AB39" s="295"/>
      <c r="AC39" s="295"/>
      <c r="AD39" s="295"/>
      <c r="AE39" s="295"/>
      <c r="AF39" s="295"/>
      <c r="AG39" s="295"/>
      <c r="AH39" s="295"/>
      <c r="AI39" s="295"/>
      <c r="AJ39" s="295"/>
      <c r="AK39" s="295"/>
      <c r="AL39" s="295"/>
      <c r="AM39" s="295"/>
      <c r="AN39" s="295"/>
      <c r="AO39" s="295"/>
      <c r="AP39" s="295"/>
      <c r="AQ39" s="295"/>
      <c r="AR39" s="295"/>
      <c r="AS39" s="295"/>
      <c r="AT39" s="295"/>
      <c r="AU39" s="295"/>
      <c r="AV39" s="295"/>
      <c r="AW39" s="295"/>
      <c r="AX39" s="295"/>
      <c r="AY39" s="295"/>
      <c r="AZ39" s="295"/>
      <c r="BA39" s="787">
        <f t="shared" si="4"/>
        <v>0</v>
      </c>
      <c r="BB39" s="788"/>
      <c r="BC39" s="818"/>
      <c r="BD39" s="819"/>
      <c r="BE39" s="819"/>
      <c r="BF39" s="819"/>
      <c r="BG39" s="819"/>
      <c r="BH39" s="819"/>
      <c r="BI39" s="819"/>
      <c r="BJ39" s="819"/>
      <c r="BK39" s="791"/>
      <c r="BL39" s="792"/>
      <c r="BM39" s="792"/>
      <c r="BN39" s="792"/>
      <c r="BO39" s="793"/>
      <c r="BP39" s="23"/>
      <c r="BQ39" s="147"/>
    </row>
    <row r="40" spans="1:76" s="1" customFormat="1" ht="16.2">
      <c r="C40" s="293">
        <v>4</v>
      </c>
      <c r="D40" s="782"/>
      <c r="E40" s="782"/>
      <c r="F40" s="782"/>
      <c r="G40" s="782"/>
      <c r="H40" s="782"/>
      <c r="I40" s="783"/>
      <c r="J40" s="784"/>
      <c r="K40" s="782"/>
      <c r="L40" s="782"/>
      <c r="M40" s="785"/>
      <c r="N40" s="785"/>
      <c r="O40" s="785"/>
      <c r="P40" s="785"/>
      <c r="Q40" s="785"/>
      <c r="R40" s="785"/>
      <c r="S40" s="785"/>
      <c r="T40" s="785"/>
      <c r="U40" s="786"/>
      <c r="V40" s="294"/>
      <c r="W40" s="295"/>
      <c r="X40" s="295"/>
      <c r="Y40" s="295"/>
      <c r="Z40" s="295"/>
      <c r="AA40" s="295"/>
      <c r="AB40" s="295"/>
      <c r="AC40" s="295"/>
      <c r="AD40" s="295"/>
      <c r="AE40" s="295"/>
      <c r="AF40" s="295"/>
      <c r="AG40" s="295"/>
      <c r="AH40" s="295"/>
      <c r="AI40" s="295"/>
      <c r="AJ40" s="295"/>
      <c r="AK40" s="295"/>
      <c r="AL40" s="295"/>
      <c r="AM40" s="295"/>
      <c r="AN40" s="295"/>
      <c r="AO40" s="295"/>
      <c r="AP40" s="295"/>
      <c r="AQ40" s="295"/>
      <c r="AR40" s="295"/>
      <c r="AS40" s="295"/>
      <c r="AT40" s="295"/>
      <c r="AU40" s="295"/>
      <c r="AV40" s="295"/>
      <c r="AW40" s="295"/>
      <c r="AX40" s="295"/>
      <c r="AY40" s="295"/>
      <c r="AZ40" s="295"/>
      <c r="BA40" s="787">
        <f t="shared" si="4"/>
        <v>0</v>
      </c>
      <c r="BB40" s="788"/>
      <c r="BC40" s="818"/>
      <c r="BD40" s="819"/>
      <c r="BE40" s="819"/>
      <c r="BF40" s="819"/>
      <c r="BG40" s="819"/>
      <c r="BH40" s="819"/>
      <c r="BI40" s="819"/>
      <c r="BJ40" s="819"/>
      <c r="BK40" s="791"/>
      <c r="BL40" s="792"/>
      <c r="BM40" s="792"/>
      <c r="BN40" s="792"/>
      <c r="BO40" s="793"/>
      <c r="BP40" s="23"/>
      <c r="BQ40" s="147"/>
    </row>
    <row r="41" spans="1:76" s="1" customFormat="1" ht="16.2">
      <c r="C41" s="293">
        <v>5</v>
      </c>
      <c r="D41" s="782"/>
      <c r="E41" s="782"/>
      <c r="F41" s="782"/>
      <c r="G41" s="782"/>
      <c r="H41" s="782"/>
      <c r="I41" s="783"/>
      <c r="J41" s="784"/>
      <c r="K41" s="782"/>
      <c r="L41" s="782"/>
      <c r="M41" s="785"/>
      <c r="N41" s="785"/>
      <c r="O41" s="785"/>
      <c r="P41" s="785"/>
      <c r="Q41" s="785"/>
      <c r="R41" s="785"/>
      <c r="S41" s="785"/>
      <c r="T41" s="785"/>
      <c r="U41" s="786"/>
      <c r="V41" s="294"/>
      <c r="W41" s="295"/>
      <c r="X41" s="295"/>
      <c r="Y41" s="295"/>
      <c r="Z41" s="295"/>
      <c r="AA41" s="295"/>
      <c r="AB41" s="295"/>
      <c r="AC41" s="295"/>
      <c r="AD41" s="295"/>
      <c r="AE41" s="295"/>
      <c r="AF41" s="295"/>
      <c r="AG41" s="295"/>
      <c r="AH41" s="295"/>
      <c r="AI41" s="295"/>
      <c r="AJ41" s="295"/>
      <c r="AK41" s="295"/>
      <c r="AL41" s="295"/>
      <c r="AM41" s="295"/>
      <c r="AN41" s="295"/>
      <c r="AO41" s="295"/>
      <c r="AP41" s="295"/>
      <c r="AQ41" s="295"/>
      <c r="AR41" s="295"/>
      <c r="AS41" s="295"/>
      <c r="AT41" s="295"/>
      <c r="AU41" s="295"/>
      <c r="AV41" s="295"/>
      <c r="AW41" s="295"/>
      <c r="AX41" s="295"/>
      <c r="AY41" s="295"/>
      <c r="AZ41" s="295"/>
      <c r="BA41" s="787">
        <f t="shared" si="4"/>
        <v>0</v>
      </c>
      <c r="BB41" s="788"/>
      <c r="BC41" s="818"/>
      <c r="BD41" s="819"/>
      <c r="BE41" s="819"/>
      <c r="BF41" s="819"/>
      <c r="BG41" s="819"/>
      <c r="BH41" s="819"/>
      <c r="BI41" s="819"/>
      <c r="BJ41" s="819"/>
      <c r="BK41" s="791"/>
      <c r="BL41" s="792"/>
      <c r="BM41" s="792"/>
      <c r="BN41" s="792"/>
      <c r="BO41" s="793"/>
      <c r="BP41" s="23"/>
      <c r="BQ41" s="147"/>
    </row>
    <row r="42" spans="1:76" s="1" customFormat="1" ht="16.2">
      <c r="C42" s="293">
        <v>6</v>
      </c>
      <c r="D42" s="782"/>
      <c r="E42" s="782"/>
      <c r="F42" s="782"/>
      <c r="G42" s="782"/>
      <c r="H42" s="782"/>
      <c r="I42" s="783"/>
      <c r="J42" s="784"/>
      <c r="K42" s="782"/>
      <c r="L42" s="782"/>
      <c r="M42" s="785"/>
      <c r="N42" s="785"/>
      <c r="O42" s="785"/>
      <c r="P42" s="785"/>
      <c r="Q42" s="785"/>
      <c r="R42" s="785"/>
      <c r="S42" s="785"/>
      <c r="T42" s="785"/>
      <c r="U42" s="786"/>
      <c r="V42" s="294"/>
      <c r="W42" s="295"/>
      <c r="X42" s="295"/>
      <c r="Y42" s="295"/>
      <c r="Z42" s="295"/>
      <c r="AA42" s="295"/>
      <c r="AB42" s="295"/>
      <c r="AC42" s="295"/>
      <c r="AD42" s="295"/>
      <c r="AE42" s="295"/>
      <c r="AF42" s="295"/>
      <c r="AG42" s="295"/>
      <c r="AH42" s="295"/>
      <c r="AI42" s="295"/>
      <c r="AJ42" s="295"/>
      <c r="AK42" s="295"/>
      <c r="AL42" s="295"/>
      <c r="AM42" s="295"/>
      <c r="AN42" s="295"/>
      <c r="AO42" s="295"/>
      <c r="AP42" s="295"/>
      <c r="AQ42" s="295"/>
      <c r="AR42" s="295"/>
      <c r="AS42" s="295"/>
      <c r="AT42" s="295"/>
      <c r="AU42" s="295"/>
      <c r="AV42" s="295"/>
      <c r="AW42" s="295"/>
      <c r="AX42" s="295"/>
      <c r="AY42" s="295"/>
      <c r="AZ42" s="295"/>
      <c r="BA42" s="787">
        <f t="shared" si="4"/>
        <v>0</v>
      </c>
      <c r="BB42" s="788"/>
      <c r="BC42" s="818"/>
      <c r="BD42" s="819"/>
      <c r="BE42" s="819"/>
      <c r="BF42" s="819"/>
      <c r="BG42" s="819"/>
      <c r="BH42" s="819"/>
      <c r="BI42" s="819"/>
      <c r="BJ42" s="819"/>
      <c r="BK42" s="791"/>
      <c r="BL42" s="792"/>
      <c r="BM42" s="792"/>
      <c r="BN42" s="792"/>
      <c r="BO42" s="793"/>
      <c r="BP42" s="23"/>
      <c r="BQ42" s="147"/>
    </row>
    <row r="43" spans="1:76" s="1" customFormat="1" ht="16.2">
      <c r="C43" s="293">
        <v>7</v>
      </c>
      <c r="D43" s="782"/>
      <c r="E43" s="782"/>
      <c r="F43" s="782"/>
      <c r="G43" s="782"/>
      <c r="H43" s="782"/>
      <c r="I43" s="783"/>
      <c r="J43" s="784"/>
      <c r="K43" s="782"/>
      <c r="L43" s="782"/>
      <c r="M43" s="785"/>
      <c r="N43" s="785"/>
      <c r="O43" s="785"/>
      <c r="P43" s="785"/>
      <c r="Q43" s="785"/>
      <c r="R43" s="785"/>
      <c r="S43" s="785"/>
      <c r="T43" s="785"/>
      <c r="U43" s="786"/>
      <c r="V43" s="294"/>
      <c r="W43" s="295"/>
      <c r="X43" s="295"/>
      <c r="Y43" s="295"/>
      <c r="Z43" s="295"/>
      <c r="AA43" s="295"/>
      <c r="AB43" s="295"/>
      <c r="AC43" s="295"/>
      <c r="AD43" s="295"/>
      <c r="AE43" s="295"/>
      <c r="AF43" s="295"/>
      <c r="AG43" s="295"/>
      <c r="AH43" s="295"/>
      <c r="AI43" s="295"/>
      <c r="AJ43" s="295"/>
      <c r="AK43" s="295"/>
      <c r="AL43" s="295"/>
      <c r="AM43" s="295"/>
      <c r="AN43" s="295"/>
      <c r="AO43" s="295"/>
      <c r="AP43" s="295"/>
      <c r="AQ43" s="295"/>
      <c r="AR43" s="295"/>
      <c r="AS43" s="295"/>
      <c r="AT43" s="295"/>
      <c r="AU43" s="295"/>
      <c r="AV43" s="295"/>
      <c r="AW43" s="295"/>
      <c r="AX43" s="295"/>
      <c r="AY43" s="295"/>
      <c r="AZ43" s="295"/>
      <c r="BA43" s="787">
        <f t="shared" si="4"/>
        <v>0</v>
      </c>
      <c r="BB43" s="788"/>
      <c r="BC43" s="818"/>
      <c r="BD43" s="819"/>
      <c r="BE43" s="819"/>
      <c r="BF43" s="819"/>
      <c r="BG43" s="819"/>
      <c r="BH43" s="819"/>
      <c r="BI43" s="819"/>
      <c r="BJ43" s="819"/>
      <c r="BK43" s="791"/>
      <c r="BL43" s="792"/>
      <c r="BM43" s="792"/>
      <c r="BN43" s="792"/>
      <c r="BO43" s="793"/>
      <c r="BP43" s="23"/>
      <c r="BQ43" s="147"/>
    </row>
    <row r="44" spans="1:76" s="1" customFormat="1" ht="16.2">
      <c r="C44" s="293">
        <v>8</v>
      </c>
      <c r="D44" s="782"/>
      <c r="E44" s="782"/>
      <c r="F44" s="782"/>
      <c r="G44" s="782"/>
      <c r="H44" s="782"/>
      <c r="I44" s="783"/>
      <c r="J44" s="784"/>
      <c r="K44" s="782"/>
      <c r="L44" s="782"/>
      <c r="M44" s="785"/>
      <c r="N44" s="785"/>
      <c r="O44" s="785"/>
      <c r="P44" s="785"/>
      <c r="Q44" s="785"/>
      <c r="R44" s="785"/>
      <c r="S44" s="785"/>
      <c r="T44" s="785"/>
      <c r="U44" s="786"/>
      <c r="V44" s="294"/>
      <c r="W44" s="295"/>
      <c r="X44" s="295"/>
      <c r="Y44" s="295"/>
      <c r="Z44" s="295"/>
      <c r="AA44" s="295"/>
      <c r="AB44" s="295"/>
      <c r="AC44" s="295"/>
      <c r="AD44" s="295"/>
      <c r="AE44" s="295"/>
      <c r="AF44" s="295"/>
      <c r="AG44" s="295"/>
      <c r="AH44" s="295"/>
      <c r="AI44" s="295"/>
      <c r="AJ44" s="295"/>
      <c r="AK44" s="295"/>
      <c r="AL44" s="295"/>
      <c r="AM44" s="295"/>
      <c r="AN44" s="295"/>
      <c r="AO44" s="295"/>
      <c r="AP44" s="295"/>
      <c r="AQ44" s="295"/>
      <c r="AR44" s="295"/>
      <c r="AS44" s="295"/>
      <c r="AT44" s="295"/>
      <c r="AU44" s="295"/>
      <c r="AV44" s="295"/>
      <c r="AW44" s="295"/>
      <c r="AX44" s="295"/>
      <c r="AY44" s="295"/>
      <c r="AZ44" s="295"/>
      <c r="BA44" s="787">
        <f t="shared" si="4"/>
        <v>0</v>
      </c>
      <c r="BB44" s="788"/>
      <c r="BC44" s="818"/>
      <c r="BD44" s="819"/>
      <c r="BE44" s="819"/>
      <c r="BF44" s="819"/>
      <c r="BG44" s="819"/>
      <c r="BH44" s="819"/>
      <c r="BI44" s="819"/>
      <c r="BJ44" s="819"/>
      <c r="BK44" s="791"/>
      <c r="BL44" s="792"/>
      <c r="BM44" s="792"/>
      <c r="BN44" s="792"/>
      <c r="BO44" s="793"/>
      <c r="BP44" s="23"/>
      <c r="BQ44" s="147"/>
    </row>
    <row r="45" spans="1:76" s="1" customFormat="1" ht="16.2">
      <c r="C45" s="293">
        <v>9</v>
      </c>
      <c r="D45" s="816"/>
      <c r="E45" s="816"/>
      <c r="F45" s="816"/>
      <c r="G45" s="816"/>
      <c r="H45" s="816"/>
      <c r="I45" s="817"/>
      <c r="J45" s="784"/>
      <c r="K45" s="782"/>
      <c r="L45" s="782"/>
      <c r="M45" s="785"/>
      <c r="N45" s="785"/>
      <c r="O45" s="785"/>
      <c r="P45" s="785"/>
      <c r="Q45" s="785"/>
      <c r="R45" s="785"/>
      <c r="S45" s="785"/>
      <c r="T45" s="785"/>
      <c r="U45" s="786"/>
      <c r="V45" s="294"/>
      <c r="W45" s="295"/>
      <c r="X45" s="295"/>
      <c r="Y45" s="295"/>
      <c r="Z45" s="295"/>
      <c r="AA45" s="295"/>
      <c r="AB45" s="295"/>
      <c r="AC45" s="295"/>
      <c r="AD45" s="295"/>
      <c r="AE45" s="295"/>
      <c r="AF45" s="295"/>
      <c r="AG45" s="295"/>
      <c r="AH45" s="295"/>
      <c r="AI45" s="295"/>
      <c r="AJ45" s="295"/>
      <c r="AK45" s="295"/>
      <c r="AL45" s="295"/>
      <c r="AM45" s="295"/>
      <c r="AN45" s="295"/>
      <c r="AO45" s="295"/>
      <c r="AP45" s="295"/>
      <c r="AQ45" s="295"/>
      <c r="AR45" s="295"/>
      <c r="AS45" s="295"/>
      <c r="AT45" s="295"/>
      <c r="AU45" s="295"/>
      <c r="AV45" s="295"/>
      <c r="AW45" s="295"/>
      <c r="AX45" s="295"/>
      <c r="AY45" s="295"/>
      <c r="AZ45" s="295"/>
      <c r="BA45" s="787">
        <f t="shared" si="4"/>
        <v>0</v>
      </c>
      <c r="BB45" s="788"/>
      <c r="BC45" s="818"/>
      <c r="BD45" s="819"/>
      <c r="BE45" s="819"/>
      <c r="BF45" s="819"/>
      <c r="BG45" s="819"/>
      <c r="BH45" s="819"/>
      <c r="BI45" s="819"/>
      <c r="BJ45" s="819"/>
      <c r="BK45" s="791"/>
      <c r="BL45" s="792"/>
      <c r="BM45" s="792"/>
      <c r="BN45" s="792"/>
      <c r="BO45" s="793"/>
      <c r="BP45" s="23"/>
      <c r="BQ45" s="147"/>
    </row>
    <row r="46" spans="1:76" s="1" customFormat="1" ht="16.8" thickBot="1">
      <c r="C46" s="296">
        <v>10</v>
      </c>
      <c r="D46" s="812"/>
      <c r="E46" s="812"/>
      <c r="F46" s="812"/>
      <c r="G46" s="812"/>
      <c r="H46" s="812"/>
      <c r="I46" s="813"/>
      <c r="J46" s="806"/>
      <c r="K46" s="807"/>
      <c r="L46" s="807"/>
      <c r="M46" s="808"/>
      <c r="N46" s="808"/>
      <c r="O46" s="808"/>
      <c r="P46" s="808"/>
      <c r="Q46" s="808"/>
      <c r="R46" s="808"/>
      <c r="S46" s="808"/>
      <c r="T46" s="808"/>
      <c r="U46" s="809"/>
      <c r="V46" s="297"/>
      <c r="W46" s="298"/>
      <c r="X46" s="298"/>
      <c r="Y46" s="298"/>
      <c r="Z46" s="298"/>
      <c r="AA46" s="298"/>
      <c r="AB46" s="298"/>
      <c r="AC46" s="298"/>
      <c r="AD46" s="298"/>
      <c r="AE46" s="298"/>
      <c r="AF46" s="298"/>
      <c r="AG46" s="298"/>
      <c r="AH46" s="298"/>
      <c r="AI46" s="298"/>
      <c r="AJ46" s="298"/>
      <c r="AK46" s="298"/>
      <c r="AL46" s="298"/>
      <c r="AM46" s="298"/>
      <c r="AN46" s="298"/>
      <c r="AO46" s="298"/>
      <c r="AP46" s="298"/>
      <c r="AQ46" s="298"/>
      <c r="AR46" s="298"/>
      <c r="AS46" s="298"/>
      <c r="AT46" s="298"/>
      <c r="AU46" s="298"/>
      <c r="AV46" s="298"/>
      <c r="AW46" s="298"/>
      <c r="AX46" s="298"/>
      <c r="AY46" s="298"/>
      <c r="AZ46" s="298"/>
      <c r="BA46" s="810">
        <f t="shared" si="4"/>
        <v>0</v>
      </c>
      <c r="BB46" s="811"/>
      <c r="BC46" s="814"/>
      <c r="BD46" s="815"/>
      <c r="BE46" s="815"/>
      <c r="BF46" s="815"/>
      <c r="BG46" s="815"/>
      <c r="BH46" s="815"/>
      <c r="BI46" s="815"/>
      <c r="BJ46" s="815"/>
      <c r="BK46" s="798"/>
      <c r="BL46" s="799"/>
      <c r="BM46" s="799"/>
      <c r="BN46" s="799"/>
      <c r="BO46" s="800"/>
      <c r="BP46" s="23"/>
      <c r="BQ46" s="147"/>
    </row>
    <row r="47" spans="1:76" s="1" customFormat="1" ht="14.4">
      <c r="A47" s="4"/>
      <c r="B47" s="4"/>
      <c r="C47" s="4"/>
      <c r="D47" s="801" t="s">
        <v>321</v>
      </c>
      <c r="E47" s="801"/>
      <c r="F47" s="801"/>
      <c r="G47" s="801"/>
      <c r="H47" s="801"/>
      <c r="I47" s="801"/>
      <c r="J47" s="801"/>
      <c r="K47" s="801"/>
      <c r="L47" s="801"/>
      <c r="M47" s="801"/>
      <c r="N47" s="801"/>
      <c r="O47" s="801"/>
      <c r="P47" s="801"/>
      <c r="Q47" s="801"/>
      <c r="R47" s="801"/>
      <c r="S47" s="801"/>
      <c r="T47" s="801"/>
      <c r="U47" s="801"/>
      <c r="V47" s="801"/>
      <c r="W47" s="801"/>
      <c r="X47" s="801"/>
      <c r="Y47" s="801"/>
      <c r="Z47" s="801"/>
      <c r="AA47" s="801"/>
      <c r="AB47" s="801"/>
      <c r="AC47" s="801"/>
      <c r="AD47" s="801"/>
      <c r="AE47" s="801"/>
      <c r="AF47" s="801"/>
      <c r="AG47" s="801"/>
      <c r="AH47" s="801"/>
      <c r="AI47" s="801"/>
      <c r="AJ47" s="802" t="str">
        <f>IF(AND(E11="○",BL9="",BQ9="",BV9=""),"体制強化Ⅱの算定には、「区分６」「行動障害」「重複障害」のいずれかの利用者を支援する必要があります","")</f>
        <v/>
      </c>
      <c r="AK47" s="802"/>
      <c r="AL47" s="802"/>
      <c r="AM47" s="802"/>
      <c r="AN47" s="802"/>
      <c r="AO47" s="802"/>
      <c r="AP47" s="802"/>
      <c r="AQ47" s="802"/>
      <c r="AR47" s="802"/>
      <c r="AS47" s="802"/>
      <c r="AT47" s="802"/>
      <c r="AU47" s="802"/>
      <c r="AV47" s="802"/>
      <c r="AW47" s="802"/>
      <c r="AX47" s="802"/>
      <c r="AY47" s="802"/>
      <c r="AZ47" s="802"/>
      <c r="BA47" s="802"/>
      <c r="BB47" s="802"/>
      <c r="BC47" s="802"/>
      <c r="BD47" s="802"/>
      <c r="BE47" s="802"/>
      <c r="BF47" s="802"/>
      <c r="BG47" s="802"/>
      <c r="BH47" s="802"/>
      <c r="BI47" s="802"/>
      <c r="BJ47" s="802"/>
      <c r="BK47" s="802"/>
      <c r="BL47" s="802"/>
      <c r="BM47" s="802"/>
      <c r="BN47" s="802"/>
      <c r="BO47" s="802"/>
      <c r="BP47" s="802"/>
      <c r="BQ47" s="802"/>
      <c r="BR47" s="802"/>
      <c r="BS47" s="802"/>
      <c r="BT47" s="802"/>
      <c r="BU47" s="802"/>
      <c r="BV47" s="802"/>
      <c r="BW47" s="802"/>
      <c r="BX47" s="802"/>
    </row>
    <row r="48" spans="1:76" s="1" customFormat="1" ht="16.2">
      <c r="A48" s="4"/>
      <c r="B48" s="4"/>
      <c r="D48" s="803" t="str">
        <f>IF(H9="","",IF(H9=COUNTA(J37:L46),"","ユニット定員と「利用者の状況」の利用者数が一致していません。"))</f>
        <v/>
      </c>
      <c r="E48" s="803"/>
      <c r="F48" s="803"/>
      <c r="G48" s="803"/>
      <c r="H48" s="803"/>
      <c r="I48" s="803"/>
      <c r="J48" s="803"/>
      <c r="K48" s="803"/>
      <c r="L48" s="803"/>
      <c r="M48" s="803"/>
      <c r="N48" s="803"/>
      <c r="O48" s="803"/>
      <c r="P48" s="803"/>
      <c r="Q48" s="803"/>
      <c r="R48" s="803"/>
      <c r="S48" s="803"/>
      <c r="T48" s="803"/>
      <c r="U48" s="803"/>
      <c r="V48" s="803"/>
      <c r="W48" s="803"/>
      <c r="X48" s="803"/>
      <c r="Y48" s="803"/>
      <c r="Z48" s="803"/>
      <c r="AA48" s="803"/>
      <c r="AB48" s="803"/>
      <c r="AC48" s="803"/>
      <c r="AD48" s="803"/>
      <c r="AE48" s="803"/>
      <c r="AF48" s="803"/>
      <c r="AG48" s="803"/>
      <c r="AH48" s="803"/>
      <c r="AI48" s="803"/>
      <c r="AJ48" s="802" t="str">
        <f>IF(AND(E12="○",BQ9=""),"体制強化Ⅲの算定には、「行動障害」の利用者を支援する必要があります","")</f>
        <v/>
      </c>
      <c r="AK48" s="802"/>
      <c r="AL48" s="802"/>
      <c r="AM48" s="802"/>
      <c r="AN48" s="802"/>
      <c r="AO48" s="802"/>
      <c r="AP48" s="802"/>
      <c r="AQ48" s="802"/>
      <c r="AR48" s="802"/>
      <c r="AS48" s="802"/>
      <c r="AT48" s="802"/>
      <c r="AU48" s="802"/>
      <c r="AV48" s="802"/>
      <c r="AW48" s="802"/>
      <c r="AX48" s="802"/>
      <c r="AY48" s="802"/>
      <c r="AZ48" s="802"/>
      <c r="BA48" s="802"/>
      <c r="BB48" s="802"/>
      <c r="BC48" s="802"/>
      <c r="BD48" s="802"/>
      <c r="BE48" s="802"/>
      <c r="BF48" s="802"/>
      <c r="BG48" s="802"/>
      <c r="BH48" s="802"/>
      <c r="BI48" s="802"/>
      <c r="BJ48" s="802"/>
      <c r="BK48" s="802"/>
      <c r="BL48" s="802"/>
      <c r="BM48" s="802"/>
      <c r="BN48" s="802"/>
      <c r="BO48" s="802"/>
      <c r="BP48" s="802"/>
      <c r="BQ48" s="802"/>
      <c r="BR48" s="802"/>
      <c r="BS48" s="802"/>
      <c r="BT48" s="802"/>
      <c r="BU48" s="802"/>
      <c r="BV48" s="802"/>
      <c r="BW48" s="802"/>
      <c r="BX48" s="802"/>
    </row>
  </sheetData>
  <sheetProtection algorithmName="SHA-512" hashValue="VhJwQWZ24trKq5HnEnJRR23NUWzBgIWSKiA9AAsoKWK+hwNdd0fD2FEXsNgLDHFOPTyf/kQNiFNScBNKjLk7+g==" saltValue="IiOe+ugvYPphzcGa2myueg==" spinCount="100000" sheet="1" objects="1" scenarios="1"/>
  <mergeCells count="310">
    <mergeCell ref="BC46:BF46"/>
    <mergeCell ref="BG46:BJ46"/>
    <mergeCell ref="BK46:BO46"/>
    <mergeCell ref="D47:AI47"/>
    <mergeCell ref="AJ47:BX47"/>
    <mergeCell ref="D48:AI48"/>
    <mergeCell ref="AJ48:BX48"/>
    <mergeCell ref="D46:I46"/>
    <mergeCell ref="J46:L46"/>
    <mergeCell ref="M46:O46"/>
    <mergeCell ref="P46:R46"/>
    <mergeCell ref="S46:U46"/>
    <mergeCell ref="BA46:BB46"/>
    <mergeCell ref="D45:I45"/>
    <mergeCell ref="J45:L45"/>
    <mergeCell ref="M45:O45"/>
    <mergeCell ref="P45:R45"/>
    <mergeCell ref="S45:U45"/>
    <mergeCell ref="BA45:BB45"/>
    <mergeCell ref="BC45:BF45"/>
    <mergeCell ref="BG45:BJ45"/>
    <mergeCell ref="BK45:BO45"/>
    <mergeCell ref="D44:I44"/>
    <mergeCell ref="J44:L44"/>
    <mergeCell ref="M44:O44"/>
    <mergeCell ref="P44:R44"/>
    <mergeCell ref="S44:U44"/>
    <mergeCell ref="BA44:BB44"/>
    <mergeCell ref="BC44:BF44"/>
    <mergeCell ref="BG44:BJ44"/>
    <mergeCell ref="BK44:BO44"/>
    <mergeCell ref="BC42:BF42"/>
    <mergeCell ref="BG42:BJ42"/>
    <mergeCell ref="BK42:BO42"/>
    <mergeCell ref="D43:I43"/>
    <mergeCell ref="J43:L43"/>
    <mergeCell ref="M43:O43"/>
    <mergeCell ref="P43:R43"/>
    <mergeCell ref="S43:U43"/>
    <mergeCell ref="BA43:BB43"/>
    <mergeCell ref="BC43:BF43"/>
    <mergeCell ref="D42:I42"/>
    <mergeCell ref="J42:L42"/>
    <mergeCell ref="M42:O42"/>
    <mergeCell ref="P42:R42"/>
    <mergeCell ref="S42:U42"/>
    <mergeCell ref="BA42:BB42"/>
    <mergeCell ref="BG43:BJ43"/>
    <mergeCell ref="BK43:BO43"/>
    <mergeCell ref="D41:I41"/>
    <mergeCell ref="J41:L41"/>
    <mergeCell ref="M41:O41"/>
    <mergeCell ref="P41:R41"/>
    <mergeCell ref="S41:U41"/>
    <mergeCell ref="BA41:BB41"/>
    <mergeCell ref="BC41:BF41"/>
    <mergeCell ref="BG41:BJ41"/>
    <mergeCell ref="BK41:BO41"/>
    <mergeCell ref="D40:I40"/>
    <mergeCell ref="J40:L40"/>
    <mergeCell ref="M40:O40"/>
    <mergeCell ref="P40:R40"/>
    <mergeCell ref="S40:U40"/>
    <mergeCell ref="BA40:BB40"/>
    <mergeCell ref="BC40:BF40"/>
    <mergeCell ref="BG40:BJ40"/>
    <mergeCell ref="BK40:BO40"/>
    <mergeCell ref="D39:I39"/>
    <mergeCell ref="J39:L39"/>
    <mergeCell ref="M39:O39"/>
    <mergeCell ref="P39:R39"/>
    <mergeCell ref="S39:U39"/>
    <mergeCell ref="BA39:BB39"/>
    <mergeCell ref="BC39:BF39"/>
    <mergeCell ref="BG39:BJ39"/>
    <mergeCell ref="BK39:BO39"/>
    <mergeCell ref="D38:I38"/>
    <mergeCell ref="J38:L38"/>
    <mergeCell ref="M38:O38"/>
    <mergeCell ref="P38:R38"/>
    <mergeCell ref="S38:U38"/>
    <mergeCell ref="BA38:BB38"/>
    <mergeCell ref="BC38:BF38"/>
    <mergeCell ref="BG38:BJ38"/>
    <mergeCell ref="BK38:BO38"/>
    <mergeCell ref="D37:I37"/>
    <mergeCell ref="J37:L37"/>
    <mergeCell ref="M37:O37"/>
    <mergeCell ref="P37:R37"/>
    <mergeCell ref="S37:U37"/>
    <mergeCell ref="BA37:BB37"/>
    <mergeCell ref="BC37:BF37"/>
    <mergeCell ref="BG37:BJ37"/>
    <mergeCell ref="BK37:BO37"/>
    <mergeCell ref="C35:C36"/>
    <mergeCell ref="D35:I36"/>
    <mergeCell ref="J35:L36"/>
    <mergeCell ref="M35:O36"/>
    <mergeCell ref="P35:R36"/>
    <mergeCell ref="S35:U36"/>
    <mergeCell ref="B31:U31"/>
    <mergeCell ref="BA31:BC31"/>
    <mergeCell ref="BD31:BL31"/>
    <mergeCell ref="BA35:BB36"/>
    <mergeCell ref="BC35:BJ35"/>
    <mergeCell ref="BK35:BO36"/>
    <mergeCell ref="BC36:BF36"/>
    <mergeCell ref="BG36:BJ36"/>
    <mergeCell ref="BM31:BP31"/>
    <mergeCell ref="BQ31:BV31"/>
    <mergeCell ref="BA32:BL32"/>
    <mergeCell ref="BM29:BP29"/>
    <mergeCell ref="BQ29:BV29"/>
    <mergeCell ref="B30:U30"/>
    <mergeCell ref="BA30:BC30"/>
    <mergeCell ref="BD30:BL30"/>
    <mergeCell ref="BM30:BP30"/>
    <mergeCell ref="BQ30:BV30"/>
    <mergeCell ref="B28:U28"/>
    <mergeCell ref="BA28:BL28"/>
    <mergeCell ref="B29:U29"/>
    <mergeCell ref="BA29:BC29"/>
    <mergeCell ref="BD29:BF29"/>
    <mergeCell ref="BG29:BI29"/>
    <mergeCell ref="BJ29:BL29"/>
    <mergeCell ref="B26:U26"/>
    <mergeCell ref="BA26:BC26"/>
    <mergeCell ref="BD26:BF26"/>
    <mergeCell ref="BG26:BI26"/>
    <mergeCell ref="BJ26:BL26"/>
    <mergeCell ref="B27:U27"/>
    <mergeCell ref="BA27:BC27"/>
    <mergeCell ref="BD27:BF27"/>
    <mergeCell ref="BG27:BI27"/>
    <mergeCell ref="BJ27:BL27"/>
    <mergeCell ref="B23:U24"/>
    <mergeCell ref="BA23:BC24"/>
    <mergeCell ref="BD23:BF24"/>
    <mergeCell ref="BG23:BI24"/>
    <mergeCell ref="BJ23:BL24"/>
    <mergeCell ref="B25:U25"/>
    <mergeCell ref="BA25:BC25"/>
    <mergeCell ref="BD25:BF25"/>
    <mergeCell ref="BG25:BI25"/>
    <mergeCell ref="BJ25:BL25"/>
    <mergeCell ref="AR19:AV20"/>
    <mergeCell ref="AW19:BA20"/>
    <mergeCell ref="BB19:BF19"/>
    <mergeCell ref="BG19:BK20"/>
    <mergeCell ref="BM19:BT19"/>
    <mergeCell ref="BU19:BW19"/>
    <mergeCell ref="BB20:BF20"/>
    <mergeCell ref="BM20:BT20"/>
    <mergeCell ref="BU20:BW20"/>
    <mergeCell ref="C19:E19"/>
    <mergeCell ref="F19:S19"/>
    <mergeCell ref="X19:AC20"/>
    <mergeCell ref="AD19:AG19"/>
    <mergeCell ref="AH19:AL19"/>
    <mergeCell ref="AM19:AQ20"/>
    <mergeCell ref="C20:S20"/>
    <mergeCell ref="AD20:AG20"/>
    <mergeCell ref="AH20:AL20"/>
    <mergeCell ref="BU17:BW17"/>
    <mergeCell ref="BU18:BW18"/>
    <mergeCell ref="AH16:AL16"/>
    <mergeCell ref="AM16:AQ16"/>
    <mergeCell ref="AR16:AV16"/>
    <mergeCell ref="AW16:BA16"/>
    <mergeCell ref="C17:E17"/>
    <mergeCell ref="F17:S17"/>
    <mergeCell ref="X17:AC18"/>
    <mergeCell ref="AD17:AG17"/>
    <mergeCell ref="AH17:AL17"/>
    <mergeCell ref="AM17:AQ18"/>
    <mergeCell ref="C18:E18"/>
    <mergeCell ref="F18:S18"/>
    <mergeCell ref="AD18:AG18"/>
    <mergeCell ref="AH18:AL18"/>
    <mergeCell ref="BB18:BF18"/>
    <mergeCell ref="BM18:BT18"/>
    <mergeCell ref="AR17:AV18"/>
    <mergeCell ref="AW17:BA18"/>
    <mergeCell ref="BB17:BF17"/>
    <mergeCell ref="BG17:BK18"/>
    <mergeCell ref="BM17:BT17"/>
    <mergeCell ref="T13:AV13"/>
    <mergeCell ref="BM13:BX13"/>
    <mergeCell ref="B14:AC14"/>
    <mergeCell ref="BM14:BX14"/>
    <mergeCell ref="X15:AC16"/>
    <mergeCell ref="AD15:AG16"/>
    <mergeCell ref="AH15:BA15"/>
    <mergeCell ref="BB15:BK16"/>
    <mergeCell ref="BM15:BX15"/>
    <mergeCell ref="C16:I16"/>
    <mergeCell ref="AS12:AV12"/>
    <mergeCell ref="AW12:AZ12"/>
    <mergeCell ref="BA12:BD12"/>
    <mergeCell ref="BE12:BG12"/>
    <mergeCell ref="BI12:BT12"/>
    <mergeCell ref="BU12:BW12"/>
    <mergeCell ref="BI11:BT11"/>
    <mergeCell ref="BU11:BW11"/>
    <mergeCell ref="E12:G12"/>
    <mergeCell ref="I12:L12"/>
    <mergeCell ref="N12:S12"/>
    <mergeCell ref="T12:X12"/>
    <mergeCell ref="Z12:AF12"/>
    <mergeCell ref="AG12:AJ12"/>
    <mergeCell ref="AK12:AN12"/>
    <mergeCell ref="AO12:AR12"/>
    <mergeCell ref="AK11:AN11"/>
    <mergeCell ref="AO11:AR11"/>
    <mergeCell ref="AS11:AV11"/>
    <mergeCell ref="AW11:AZ11"/>
    <mergeCell ref="BA11:BD11"/>
    <mergeCell ref="BE11:BG11"/>
    <mergeCell ref="BI10:BQ10"/>
    <mergeCell ref="BR10:BW10"/>
    <mergeCell ref="E11:G11"/>
    <mergeCell ref="I11:L11"/>
    <mergeCell ref="N11:S11"/>
    <mergeCell ref="T11:X11"/>
    <mergeCell ref="Z11:AF11"/>
    <mergeCell ref="AG11:AJ11"/>
    <mergeCell ref="Z10:AF10"/>
    <mergeCell ref="AG10:AJ10"/>
    <mergeCell ref="AK10:AN10"/>
    <mergeCell ref="AO10:AR10"/>
    <mergeCell ref="AS10:AV10"/>
    <mergeCell ref="AW10:AZ10"/>
    <mergeCell ref="BN9:BP9"/>
    <mergeCell ref="BQ9:BR9"/>
    <mergeCell ref="BS9:BU9"/>
    <mergeCell ref="BV9:BW9"/>
    <mergeCell ref="B10:D12"/>
    <mergeCell ref="E10:G10"/>
    <mergeCell ref="I10:L10"/>
    <mergeCell ref="N10:S10"/>
    <mergeCell ref="T10:U10"/>
    <mergeCell ref="V10:X10"/>
    <mergeCell ref="AS9:AV9"/>
    <mergeCell ref="AW9:AZ9"/>
    <mergeCell ref="BA9:BD9"/>
    <mergeCell ref="BE9:BG9"/>
    <mergeCell ref="BI9:BK9"/>
    <mergeCell ref="BL9:BM9"/>
    <mergeCell ref="B9:G9"/>
    <mergeCell ref="H9:K9"/>
    <mergeCell ref="AA9:AF9"/>
    <mergeCell ref="AG9:AJ9"/>
    <mergeCell ref="AK9:AN9"/>
    <mergeCell ref="AO9:AR9"/>
    <mergeCell ref="BA10:BD10"/>
    <mergeCell ref="BE10:BG10"/>
    <mergeCell ref="AS8:AV8"/>
    <mergeCell ref="AW8:AZ8"/>
    <mergeCell ref="BA8:BD8"/>
    <mergeCell ref="BE8:BG8"/>
    <mergeCell ref="BI8:BP8"/>
    <mergeCell ref="BQ8:BW8"/>
    <mergeCell ref="B8:G8"/>
    <mergeCell ref="H8:R8"/>
    <mergeCell ref="Z8:AF8"/>
    <mergeCell ref="AG8:AJ8"/>
    <mergeCell ref="AK8:AN8"/>
    <mergeCell ref="AO8:AR8"/>
    <mergeCell ref="AS7:AV7"/>
    <mergeCell ref="AW7:AZ7"/>
    <mergeCell ref="BA7:BD7"/>
    <mergeCell ref="BE7:BG7"/>
    <mergeCell ref="BI7:BP7"/>
    <mergeCell ref="BQ7:BW7"/>
    <mergeCell ref="B7:G7"/>
    <mergeCell ref="H7:R7"/>
    <mergeCell ref="Z7:AF7"/>
    <mergeCell ref="AG7:AJ7"/>
    <mergeCell ref="AK7:AN7"/>
    <mergeCell ref="AO7:AR7"/>
    <mergeCell ref="BI5:BM5"/>
    <mergeCell ref="BN5:BP5"/>
    <mergeCell ref="BQ5:BS5"/>
    <mergeCell ref="BT5:BU5"/>
    <mergeCell ref="BV5:BX5"/>
    <mergeCell ref="B6:G6"/>
    <mergeCell ref="H6:R6"/>
    <mergeCell ref="AV6:BG6"/>
    <mergeCell ref="AO4:BG4"/>
    <mergeCell ref="BI4:BM4"/>
    <mergeCell ref="BN4:BP4"/>
    <mergeCell ref="BQ4:BS4"/>
    <mergeCell ref="BT4:BU4"/>
    <mergeCell ref="BV4:BX4"/>
    <mergeCell ref="AI2:AJ2"/>
    <mergeCell ref="AO2:BG2"/>
    <mergeCell ref="BI2:BM2"/>
    <mergeCell ref="BN2:BP2"/>
    <mergeCell ref="BQ2:BS2"/>
    <mergeCell ref="BT2:BU2"/>
    <mergeCell ref="BV2:BX2"/>
    <mergeCell ref="AO3:BG3"/>
    <mergeCell ref="BI3:BM3"/>
    <mergeCell ref="BN3:BP3"/>
    <mergeCell ref="BQ3:BS3"/>
    <mergeCell ref="BT3:BU3"/>
    <mergeCell ref="BV3:BX3"/>
    <mergeCell ref="AN1:AN4"/>
    <mergeCell ref="AO1:BG1"/>
    <mergeCell ref="BP1:BX1"/>
  </mergeCells>
  <phoneticPr fontId="3"/>
  <conditionalFormatting sqref="B29:BL29">
    <cfRule type="expression" dxfId="36" priority="32">
      <formula>$E$12=""</formula>
    </cfRule>
  </conditionalFormatting>
  <conditionalFormatting sqref="C17:C19">
    <cfRule type="expression" dxfId="35" priority="33">
      <formula>IF(#REF!="〇",TRUE,FALSE)</formula>
    </cfRule>
  </conditionalFormatting>
  <conditionalFormatting sqref="C39:BO39">
    <cfRule type="expression" dxfId="34" priority="19">
      <formula>$C$39&gt;$H$9</formula>
    </cfRule>
  </conditionalFormatting>
  <conditionalFormatting sqref="C40:BO40">
    <cfRule type="expression" dxfId="33" priority="15">
      <formula>$C$40&gt;$H$9</formula>
    </cfRule>
  </conditionalFormatting>
  <conditionalFormatting sqref="C41:BO41">
    <cfRule type="expression" dxfId="32" priority="14">
      <formula>$C$41&gt;$H$9</formula>
    </cfRule>
  </conditionalFormatting>
  <conditionalFormatting sqref="C42:BO42">
    <cfRule type="expression" dxfId="31" priority="13">
      <formula>$C$42&gt;$H$9</formula>
    </cfRule>
  </conditionalFormatting>
  <conditionalFormatting sqref="C43:BO43">
    <cfRule type="expression" dxfId="30" priority="12">
      <formula>$C$43&gt;$H$9</formula>
    </cfRule>
  </conditionalFormatting>
  <conditionalFormatting sqref="C44:BO44">
    <cfRule type="expression" dxfId="29" priority="11">
      <formula>$C$44&gt;$H$9</formula>
    </cfRule>
  </conditionalFormatting>
  <conditionalFormatting sqref="C45:BO45">
    <cfRule type="expression" dxfId="28" priority="6">
      <formula>$C$45&gt;$H$9</formula>
    </cfRule>
  </conditionalFormatting>
  <conditionalFormatting sqref="C46:BO46">
    <cfRule type="expression" dxfId="27" priority="3">
      <formula>$C$46&gt;$H$9</formula>
    </cfRule>
  </conditionalFormatting>
  <conditionalFormatting sqref="E10:G10">
    <cfRule type="expression" dxfId="26" priority="2">
      <formula>$C$19="○"</formula>
    </cfRule>
  </conditionalFormatting>
  <conditionalFormatting sqref="E11:G11">
    <cfRule type="expression" dxfId="25" priority="16">
      <formula>$C$17="○"</formula>
    </cfRule>
    <cfRule type="expression" dxfId="24" priority="17">
      <formula>$C$18="○"</formula>
    </cfRule>
  </conditionalFormatting>
  <conditionalFormatting sqref="V24:AZ24">
    <cfRule type="cellIs" dxfId="23" priority="29" operator="equal">
      <formula>1</formula>
    </cfRule>
    <cfRule type="cellIs" dxfId="22" priority="30" operator="equal">
      <formula>7</formula>
    </cfRule>
  </conditionalFormatting>
  <conditionalFormatting sqref="V28:AZ28">
    <cfRule type="expression" dxfId="21" priority="38">
      <formula>AND(COUNTIF($V$37:$V$46,"☆")&gt;0,$V$28=0)</formula>
    </cfRule>
    <cfRule type="expression" dxfId="20" priority="36">
      <formula>AND(COUNTIF(V$37:V$46,"")=10,V$28&gt;0)</formula>
    </cfRule>
    <cfRule type="expression" dxfId="19" priority="37">
      <formula>AND(COUNTIF($V$37:$V$46,"☆")=0,COUNTIF($V$37:$V$46,"△")&gt;0,$V$28&gt;0)</formula>
    </cfRule>
  </conditionalFormatting>
  <conditionalFormatting sqref="V36:AZ36">
    <cfRule type="cellIs" dxfId="18" priority="24" operator="equal">
      <formula>1</formula>
    </cfRule>
    <cfRule type="cellIs" dxfId="17" priority="25" operator="equal">
      <formula>7</formula>
    </cfRule>
  </conditionalFormatting>
  <conditionalFormatting sqref="AX23:AX29">
    <cfRule type="expression" dxfId="16" priority="31">
      <formula>$AX$23="-"</formula>
    </cfRule>
  </conditionalFormatting>
  <conditionalFormatting sqref="AX35:AX36">
    <cfRule type="expression" dxfId="15" priority="28">
      <formula>$AX$23="-"</formula>
    </cfRule>
  </conditionalFormatting>
  <conditionalFormatting sqref="AX37:AX46">
    <cfRule type="expression" dxfId="14" priority="7">
      <formula>$AX$23="-"</formula>
    </cfRule>
  </conditionalFormatting>
  <conditionalFormatting sqref="AX24:AZ24 AX36:AZ36">
    <cfRule type="expression" dxfId="13" priority="35">
      <formula>#REF!="-"</formula>
    </cfRule>
  </conditionalFormatting>
  <conditionalFormatting sqref="AY23:AY29">
    <cfRule type="expression" dxfId="12" priority="23">
      <formula>$AY$23="-"</formula>
    </cfRule>
  </conditionalFormatting>
  <conditionalFormatting sqref="AY35:AY36">
    <cfRule type="expression" dxfId="11" priority="27">
      <formula>$AY$23="-"</formula>
    </cfRule>
  </conditionalFormatting>
  <conditionalFormatting sqref="AY37:AY46">
    <cfRule type="expression" dxfId="10" priority="8">
      <formula>$AY$23="-"</formula>
    </cfRule>
  </conditionalFormatting>
  <conditionalFormatting sqref="AZ23:AZ31">
    <cfRule type="expression" dxfId="9" priority="4">
      <formula>$AZ$23="-"</formula>
    </cfRule>
  </conditionalFormatting>
  <conditionalFormatting sqref="AZ35:AZ36">
    <cfRule type="expression" dxfId="8" priority="26">
      <formula>$AZ$23="-"</formula>
    </cfRule>
  </conditionalFormatting>
  <conditionalFormatting sqref="AZ37:AZ46">
    <cfRule type="expression" dxfId="7" priority="9">
      <formula>$AZ$23="-"</formula>
    </cfRule>
  </conditionalFormatting>
  <conditionalFormatting sqref="BC37:BJ46">
    <cfRule type="expression" dxfId="6" priority="20">
      <formula>$E$11=""</formula>
    </cfRule>
  </conditionalFormatting>
  <conditionalFormatting sqref="BD25:BD26">
    <cfRule type="expression" dxfId="5" priority="18">
      <formula>#REF!&gt;#REF!</formula>
    </cfRule>
  </conditionalFormatting>
  <conditionalFormatting sqref="BE12:BG12">
    <cfRule type="cellIs" dxfId="4" priority="22" operator="notEqual">
      <formula>$H$9</formula>
    </cfRule>
  </conditionalFormatting>
  <conditionalFormatting sqref="BI8:BW8">
    <cfRule type="expression" dxfId="3" priority="1">
      <formula>$C$19="○"</formula>
    </cfRule>
  </conditionalFormatting>
  <conditionalFormatting sqref="BI10:BW12">
    <cfRule type="expression" dxfId="2" priority="5">
      <formula>$E$12=""</formula>
    </cfRule>
  </conditionalFormatting>
  <conditionalFormatting sqref="BK37:BK46">
    <cfRule type="expression" dxfId="1" priority="10">
      <formula>$E$11=""</formula>
    </cfRule>
  </conditionalFormatting>
  <dataValidations count="11">
    <dataValidation type="list" allowBlank="1" showInputMessage="1" showErrorMessage="1" sqref="BK37:BK46" xr:uid="{AA6F115F-C538-4F90-9944-1424421368E2}">
      <formula1>"○, "</formula1>
    </dataValidation>
    <dataValidation type="list" allowBlank="1" showInputMessage="1" showErrorMessage="1" sqref="J37:J46" xr:uid="{97FE4436-CB6B-40C1-828C-B52C1BEA15CF}">
      <formula1>"6,5,4,3,2,1,なし"</formula1>
    </dataValidation>
    <dataValidation type="whole" allowBlank="1" showInputMessage="1" showErrorMessage="1" sqref="H7 S5:Y5" xr:uid="{3A0C1F52-561D-4CB2-9AFB-934CC11FAC54}">
      <formula1>0</formula1>
      <formula2>1399999999</formula2>
    </dataValidation>
    <dataValidation type="list" allowBlank="1" showInputMessage="1" showErrorMessage="1" sqref="AI2:AJ2" xr:uid="{A8A29A43-8EC6-4736-92E3-DA27E5D18620}">
      <formula1>"4,5,6,7,8,9,10,11,12,1,2,3"</formula1>
    </dataValidation>
    <dataValidation type="decimal" operator="greaterThanOrEqual" allowBlank="1" showInputMessage="1" showErrorMessage="1" error="数字を入れてください" sqref="V28:AZ29" xr:uid="{6B19EA13-9F43-497E-B28F-1C5B58171A01}">
      <formula1>0</formula1>
    </dataValidation>
    <dataValidation type="list" allowBlank="1" showInputMessage="1" showErrorMessage="1" sqref="V37:AZ46" xr:uid="{08C3F3F4-62FB-4EE9-A931-F4328B96183F}">
      <formula1>"☆,△"</formula1>
    </dataValidation>
    <dataValidation type="list" allowBlank="1" showInputMessage="1" showErrorMessage="1" sqref="WUE37:WVI46 WJV47:WKZ48 WKI37:WLM46 VZZ47:WBD48 WAM37:WBQ46 VQD47:VRH48 VQQ37:VRU46 VGH47:VHL48 VGU37:VHY46 UWL47:UXP48 UWY37:UYC46 UMP47:UNT48 UNC37:UOG46 UCT47:UDX48 UDG37:UEK46 TSX47:TUB48 TTK37:TUO46 TJB47:TKF48 TJO37:TKS46 SZF47:TAJ48 SZS37:TAW46 SPJ47:SQN48 SPW37:SRA46 SFN47:SGR48 SGA37:SHE46 RVR47:RWV48 RWE37:RXI46 RLV47:RMZ48 RMI37:RNM46 RBZ47:RDD48 RCM37:RDQ46 QSD47:QTH48 QSQ37:QTU46 QIH47:QJL48 QIU37:QJY46 PYL47:PZP48 PYY37:QAC46 POP47:PPT48 PPC37:PQG46 PET47:PFX48 PFG37:PGK46 OUX47:OWB48 OVK37:OWO46 OLB47:OMF48 OLO37:OMS46 OBF47:OCJ48 OBS37:OCW46 NRJ47:NSN48 NRW37:NTA46 NHN47:NIR48 NIA37:NJE46 MXR47:MYV48 MYE37:MZI46 MNV47:MOZ48 MOI37:MPM46 MDZ47:MFD48 MEM37:MFQ46 LUD47:LVH48 LUQ37:LVU46 LKH47:LLL48 LKU37:LLY46 LAL47:LBP48 LAY37:LCC46 KQP47:KRT48 KRC37:KSG46 KGT47:KHX48 KHG37:KIK46 JWX47:JYB48 JXK37:JYO46 JNB47:JOF48 JNO37:JOS46 JDF47:JEJ48 JDS37:JEW46 ITJ47:IUN48 ITW37:IVA46 IJN47:IKR48 IKA37:ILE46 HZR47:IAV48 IAE37:IBI46 HPV47:HQZ48 HQI37:HRM46 HFZ47:HHD48 HGM37:HHQ46 GWD47:GXH48 GWQ37:GXU46 GMH47:GNL48 GMU37:GNY46 GCL47:GDP48 GCY37:GEC46 FSP47:FTT48 FTC37:FUG46 FIT47:FJX48 FJG37:FKK46 EYX47:FAB48 EZK37:FAO46 EPB47:EQF48 EPO37:EQS46 EFF47:EGJ48 EFS37:EGW46 DVJ47:DWN48 DVW37:DXA46 DLN47:DMR48 DMA37:DNE46 DBR47:DCV48 DCE37:DDI46 CRV47:CSZ48 CSI37:CTM46 CHZ47:CJD48 CIM37:CJQ46 BYD47:BZH48 BYQ37:BZU46 BOH47:BPL48 BOU37:BPY46 BEL47:BFP48 BEY37:BGC46 AUP47:AVT48 AVC37:AWG46 AKT47:ALX48 ALG37:AMK46 AAX47:ACB48 ABK37:ACO46 RB47:SF48 RO37:SS46 HF47:IJ48 HS37:IW46 WTR47:WUV48" xr:uid="{309DFD90-04B7-4CDB-BFA8-8D20224BD3D1}">
      <formula1>"○,△"</formula1>
    </dataValidation>
    <dataValidation type="list" allowBlank="1" showInputMessage="1" showErrorMessage="1" sqref="WTZ37:WUA46 WJQ47:WJR48 WKD37:WKE46 VZU47:VZV48 WAH37:WAI46 VPY47:VPZ48 VQL37:VQM46 VGC47:VGD48 VGP37:VGQ46 UWG47:UWH48 UWT37:UWU46 UMK47:UML48 UMX37:UMY46 UCO47:UCP48 UDB37:UDC46 TSS47:TST48 TTF37:TTG46 TIW47:TIX48 TJJ37:TJK46 SZA47:SZB48 SZN37:SZO46 SPE47:SPF48 SPR37:SPS46 SFI47:SFJ48 SFV37:SFW46 RVM47:RVN48 RVZ37:RWA46 RLQ47:RLR48 RMD37:RME46 RBU47:RBV48 RCH37:RCI46 QRY47:QRZ48 QSL37:QSM46 QIC47:QID48 QIP37:QIQ46 PYG47:PYH48 PYT37:PYU46 POK47:POL48 POX37:POY46 PEO47:PEP48 PFB37:PFC46 OUS47:OUT48 OVF37:OVG46 OKW47:OKX48 OLJ37:OLK46 OBA47:OBB48 OBN37:OBO46 NRE47:NRF48 NRR37:NRS46 NHI47:NHJ48 NHV37:NHW46 MXM47:MXN48 MXZ37:MYA46 MNQ47:MNR48 MOD37:MOE46 MDU47:MDV48 MEH37:MEI46 LTY47:LTZ48 LUL37:LUM46 LKC47:LKD48 LKP37:LKQ46 LAG47:LAH48 LAT37:LAU46 KQK47:KQL48 KQX37:KQY46 KGO47:KGP48 KHB37:KHC46 JWS47:JWT48 JXF37:JXG46 JMW47:JMX48 JNJ37:JNK46 JDA47:JDB48 JDN37:JDO46 ITE47:ITF48 ITR37:ITS46 IJI47:IJJ48 IJV37:IJW46 HZM47:HZN48 HZZ37:IAA46 HPQ47:HPR48 HQD37:HQE46 HFU47:HFV48 HGH37:HGI46 GVY47:GVZ48 GWL37:GWM46 GMC47:GMD48 GMP37:GMQ46 GCG47:GCH48 GCT37:GCU46 FSK47:FSL48 FSX37:FSY46 FIO47:FIP48 FJB37:FJC46 EYS47:EYT48 EZF37:EZG46 EOW47:EOX48 EPJ37:EPK46 EFA47:EFB48 EFN37:EFO46 DVE47:DVF48 DVR37:DVS46 DLI47:DLJ48 DLV37:DLW46 DBM47:DBN48 DBZ37:DCA46 CRQ47:CRR48 CSD37:CSE46 CHU47:CHV48 CIH37:CII46 BXY47:BXZ48 BYL37:BYM46 BOC47:BOD48 BOP37:BOQ46 BEG47:BEH48 BET37:BEU46 AUK47:AUL48 AUX37:AUY46 AKO47:AKP48 ALB37:ALC46 AAS47:AAT48 ABF37:ABG46 QW47:QX48 RJ37:RK46 HA47:HB48 E11:G12 HN37:HO46 BC37:BJ46 S37:U46 WTM47:WTN48 M37:P46" xr:uid="{CF6F0A58-FB7B-43C7-B12D-91E491114051}">
      <formula1>"○"</formula1>
    </dataValidation>
    <dataValidation type="list" allowBlank="1" showInputMessage="1" showErrorMessage="1" sqref="BQ8:BW8" xr:uid="{10BE4AEE-5780-4167-9624-CA1CF8D6118B}">
      <formula1>"Ⅰ,Ⅰ・Ⅱ,Ⅰ・Ⅲ,Ⅰ・Ⅱ・Ⅲ"</formula1>
    </dataValidation>
    <dataValidation type="whole" allowBlank="1" showInputMessage="1" showErrorMessage="1" error="２～１０の数値を入力してください" sqref="H9:K9" xr:uid="{C4959E64-8AFC-472D-8F85-55E7225D4B49}">
      <formula1>2</formula1>
      <formula2>10</formula2>
    </dataValidation>
    <dataValidation type="whole" operator="greaterThanOrEqual" allowBlank="1" showInputMessage="1" showErrorMessage="1" error="数値を入力してください" sqref="BU11:BW11 BQ30:BV31" xr:uid="{95F9A189-4872-439A-B770-7AA835DAC259}">
      <formula1>0</formula1>
    </dataValidation>
  </dataValidations>
  <printOptions verticalCentered="1"/>
  <pageMargins left="1.1023622047244095" right="0.70866141732283472" top="0.55118110236220474" bottom="0.15748031496062992" header="0.31496062992125984" footer="0.31496062992125984"/>
  <pageSetup paperSize="9" scale="53" fitToHeight="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8">
    <pageSetUpPr fitToPage="1"/>
  </sheetPr>
  <dimension ref="A1:J46"/>
  <sheetViews>
    <sheetView showGridLines="0" view="pageBreakPreview" zoomScale="80" zoomScaleNormal="70" zoomScaleSheetLayoutView="80" zoomScalePageLayoutView="70" workbookViewId="0">
      <selection activeCell="A2" sqref="A2"/>
    </sheetView>
  </sheetViews>
  <sheetFormatPr defaultColWidth="9.33203125" defaultRowHeight="25.2" customHeight="1"/>
  <cols>
    <col min="1" max="1" width="7.77734375" style="9" customWidth="1"/>
    <col min="2" max="2" width="6.44140625" style="9" customWidth="1"/>
    <col min="3" max="3" width="19.109375" style="9" customWidth="1"/>
    <col min="4" max="4" width="39.33203125" style="9" customWidth="1"/>
    <col min="5" max="5" width="11.77734375" style="9" customWidth="1"/>
    <col min="6" max="6" width="5.33203125" style="9" customWidth="1"/>
    <col min="7" max="7" width="10" style="9" customWidth="1"/>
    <col min="8" max="8" width="31.77734375" style="9" customWidth="1"/>
    <col min="9" max="9" width="32.33203125" style="9" customWidth="1"/>
    <col min="10" max="10" width="21.33203125" style="9" customWidth="1"/>
    <col min="11" max="16384" width="9.33203125" style="9"/>
  </cols>
  <sheetData>
    <row r="1" spans="1:10" ht="30" customHeight="1">
      <c r="A1" s="6" t="s">
        <v>265</v>
      </c>
      <c r="B1" s="6"/>
      <c r="C1" s="6"/>
      <c r="I1" s="862" t="str">
        <f>'第１号様式(要押印)'!I1</f>
        <v/>
      </c>
      <c r="J1" s="862"/>
    </row>
    <row r="2" spans="1:10" ht="49.95" customHeight="1">
      <c r="A2" s="6"/>
      <c r="B2" s="6"/>
      <c r="C2" s="6"/>
      <c r="I2" s="204"/>
      <c r="J2" s="204"/>
    </row>
    <row r="3" spans="1:10" ht="30" customHeight="1" thickBot="1">
      <c r="A3" s="33"/>
      <c r="B3" s="33"/>
      <c r="C3" s="33"/>
      <c r="D3" s="33"/>
      <c r="E3" s="35" t="s">
        <v>169</v>
      </c>
      <c r="F3" s="96">
        <f>基本情報シート!D1</f>
        <v>8</v>
      </c>
      <c r="G3" s="95" t="s">
        <v>168</v>
      </c>
      <c r="H3" s="33" t="s">
        <v>162</v>
      </c>
      <c r="I3" s="33"/>
      <c r="J3" s="33"/>
    </row>
    <row r="4" spans="1:10" ht="30" customHeight="1" thickBot="1">
      <c r="A4" s="37" t="s">
        <v>0</v>
      </c>
      <c r="B4" s="38" t="s">
        <v>103</v>
      </c>
      <c r="C4" s="86" t="s">
        <v>71</v>
      </c>
      <c r="D4" s="39" t="s">
        <v>1</v>
      </c>
      <c r="E4" s="872" t="s">
        <v>170</v>
      </c>
      <c r="F4" s="873"/>
      <c r="G4" s="874"/>
      <c r="H4" s="39" t="s">
        <v>27</v>
      </c>
      <c r="I4" s="39" t="s">
        <v>28</v>
      </c>
      <c r="J4" s="40" t="s">
        <v>2</v>
      </c>
    </row>
    <row r="5" spans="1:10" ht="30" customHeight="1">
      <c r="A5" s="847" t="s">
        <v>25</v>
      </c>
      <c r="B5" s="841">
        <v>1</v>
      </c>
      <c r="C5" s="850" t="str">
        <f ca="1">IF(OFFSET('様式１－１'!$B$5,7*B5-7,0)="","（ユニット名）",OFFSET('様式１－１'!$B$5,7*B5-7,0))</f>
        <v>（ユニット名）</v>
      </c>
      <c r="D5" s="221" t="s">
        <v>23</v>
      </c>
      <c r="E5" s="859">
        <f>'様式１－１'!H5</f>
        <v>0</v>
      </c>
      <c r="F5" s="860"/>
      <c r="G5" s="861"/>
      <c r="H5" s="51"/>
      <c r="I5" s="51"/>
      <c r="J5" s="339"/>
    </row>
    <row r="6" spans="1:10" ht="30" customHeight="1">
      <c r="A6" s="848"/>
      <c r="B6" s="842"/>
      <c r="C6" s="851"/>
      <c r="D6" s="222" t="s">
        <v>24</v>
      </c>
      <c r="E6" s="856">
        <f>'様式１－１'!H7</f>
        <v>0</v>
      </c>
      <c r="F6" s="857"/>
      <c r="G6" s="858"/>
      <c r="H6" s="52"/>
      <c r="I6" s="52"/>
      <c r="J6" s="340"/>
    </row>
    <row r="7" spans="1:10" ht="30" customHeight="1">
      <c r="A7" s="848"/>
      <c r="B7" s="843"/>
      <c r="C7" s="851"/>
      <c r="D7" s="222" t="s">
        <v>241</v>
      </c>
      <c r="E7" s="856">
        <f>'様式１－１'!H9</f>
        <v>0</v>
      </c>
      <c r="F7" s="857"/>
      <c r="G7" s="858"/>
      <c r="H7" s="52"/>
      <c r="I7" s="52"/>
      <c r="J7" s="340"/>
    </row>
    <row r="8" spans="1:10" ht="30" customHeight="1" thickBot="1">
      <c r="A8" s="848"/>
      <c r="B8" s="844"/>
      <c r="C8" s="851"/>
      <c r="D8" s="223" t="s">
        <v>35</v>
      </c>
      <c r="E8" s="869">
        <f ca="1">E34-SUM(E5:G7)</f>
        <v>0</v>
      </c>
      <c r="F8" s="870"/>
      <c r="G8" s="871"/>
      <c r="H8" s="53"/>
      <c r="I8" s="53"/>
      <c r="J8" s="341"/>
    </row>
    <row r="9" spans="1:10" ht="30" customHeight="1">
      <c r="A9" s="848"/>
      <c r="B9" s="841">
        <v>2</v>
      </c>
      <c r="C9" s="850" t="str">
        <f ca="1">IF(OFFSET('様式１－１'!$B$5,7*B9-7,0)="","（ユニット名）",OFFSET('様式１－１'!$B$5,7*B9-7,0))</f>
        <v>（ユニット名）</v>
      </c>
      <c r="D9" s="221" t="s">
        <v>23</v>
      </c>
      <c r="E9" s="859">
        <f>'様式１－１'!H12</f>
        <v>0</v>
      </c>
      <c r="F9" s="860"/>
      <c r="G9" s="861"/>
      <c r="H9" s="51"/>
      <c r="I9" s="51"/>
      <c r="J9" s="339"/>
    </row>
    <row r="10" spans="1:10" ht="30" customHeight="1">
      <c r="A10" s="848"/>
      <c r="B10" s="843"/>
      <c r="C10" s="851"/>
      <c r="D10" s="222" t="s">
        <v>24</v>
      </c>
      <c r="E10" s="856">
        <f>'様式１－１'!H14</f>
        <v>0</v>
      </c>
      <c r="F10" s="857"/>
      <c r="G10" s="858"/>
      <c r="H10" s="52"/>
      <c r="I10" s="52"/>
      <c r="J10" s="340"/>
    </row>
    <row r="11" spans="1:10" ht="30" customHeight="1">
      <c r="A11" s="848"/>
      <c r="B11" s="843"/>
      <c r="C11" s="851"/>
      <c r="D11" s="222" t="s">
        <v>241</v>
      </c>
      <c r="E11" s="856">
        <f>'様式１－１'!H16</f>
        <v>0</v>
      </c>
      <c r="F11" s="857"/>
      <c r="G11" s="858"/>
      <c r="H11" s="52"/>
      <c r="I11" s="52"/>
      <c r="J11" s="340"/>
    </row>
    <row r="12" spans="1:10" ht="30" customHeight="1" thickBot="1">
      <c r="A12" s="848"/>
      <c r="B12" s="844"/>
      <c r="C12" s="851"/>
      <c r="D12" s="233" t="s">
        <v>35</v>
      </c>
      <c r="E12" s="863">
        <f ca="1">E35-SUM(E9:G11)</f>
        <v>0</v>
      </c>
      <c r="F12" s="864"/>
      <c r="G12" s="865"/>
      <c r="H12" s="212"/>
      <c r="I12" s="212"/>
      <c r="J12" s="342"/>
    </row>
    <row r="13" spans="1:10" ht="30" customHeight="1">
      <c r="A13" s="848"/>
      <c r="B13" s="841">
        <v>3</v>
      </c>
      <c r="C13" s="850" t="str">
        <f ca="1">IF(OFFSET('様式１－１'!$B$5,7*B13-7,0)="","（ユニット名）",OFFSET('様式１－１'!$B$5,7*B13-7,0))</f>
        <v>（ユニット名）</v>
      </c>
      <c r="D13" s="224" t="s">
        <v>23</v>
      </c>
      <c r="E13" s="866">
        <f>'様式１－１'!H19</f>
        <v>0</v>
      </c>
      <c r="F13" s="867"/>
      <c r="G13" s="868"/>
      <c r="H13" s="54"/>
      <c r="I13" s="54"/>
      <c r="J13" s="343"/>
    </row>
    <row r="14" spans="1:10" ht="30" customHeight="1">
      <c r="A14" s="848"/>
      <c r="B14" s="843"/>
      <c r="C14" s="851"/>
      <c r="D14" s="222" t="s">
        <v>24</v>
      </c>
      <c r="E14" s="856">
        <f>'様式１－１'!H21</f>
        <v>0</v>
      </c>
      <c r="F14" s="857"/>
      <c r="G14" s="858"/>
      <c r="H14" s="52"/>
      <c r="I14" s="52"/>
      <c r="J14" s="340"/>
    </row>
    <row r="15" spans="1:10" ht="30" customHeight="1">
      <c r="A15" s="848"/>
      <c r="B15" s="843"/>
      <c r="C15" s="851"/>
      <c r="D15" s="222" t="s">
        <v>241</v>
      </c>
      <c r="E15" s="856">
        <f>'様式１－１'!H23</f>
        <v>0</v>
      </c>
      <c r="F15" s="857"/>
      <c r="G15" s="858"/>
      <c r="H15" s="52"/>
      <c r="I15" s="52"/>
      <c r="J15" s="340"/>
    </row>
    <row r="16" spans="1:10" ht="30" customHeight="1" thickBot="1">
      <c r="A16" s="848"/>
      <c r="B16" s="845"/>
      <c r="C16" s="851"/>
      <c r="D16" s="223" t="s">
        <v>35</v>
      </c>
      <c r="E16" s="869">
        <f ca="1">E36-SUM(E13:G15)</f>
        <v>0</v>
      </c>
      <c r="F16" s="870"/>
      <c r="G16" s="871"/>
      <c r="H16" s="53"/>
      <c r="I16" s="53"/>
      <c r="J16" s="341"/>
    </row>
    <row r="17" spans="1:10" ht="30" customHeight="1">
      <c r="A17" s="848"/>
      <c r="B17" s="842">
        <v>4</v>
      </c>
      <c r="C17" s="850" t="str">
        <f ca="1">IF(OFFSET('様式１－１'!$B$5,7*B17-7,0)="","（ユニット名）",OFFSET('様式１－１'!$B$5,7*B17-7,0))</f>
        <v>（ユニット名）</v>
      </c>
      <c r="D17" s="221" t="s">
        <v>23</v>
      </c>
      <c r="E17" s="859">
        <f>'様式１－１'!H26</f>
        <v>0</v>
      </c>
      <c r="F17" s="860"/>
      <c r="G17" s="861"/>
      <c r="H17" s="51"/>
      <c r="I17" s="51"/>
      <c r="J17" s="339"/>
    </row>
    <row r="18" spans="1:10" ht="30" customHeight="1">
      <c r="A18" s="848"/>
      <c r="B18" s="843"/>
      <c r="C18" s="851"/>
      <c r="D18" s="222" t="s">
        <v>24</v>
      </c>
      <c r="E18" s="856">
        <f>'様式１－１'!H28</f>
        <v>0</v>
      </c>
      <c r="F18" s="857"/>
      <c r="G18" s="858"/>
      <c r="H18" s="52"/>
      <c r="I18" s="52"/>
      <c r="J18" s="340"/>
    </row>
    <row r="19" spans="1:10" ht="30" customHeight="1">
      <c r="A19" s="848"/>
      <c r="B19" s="843"/>
      <c r="C19" s="851"/>
      <c r="D19" s="222" t="s">
        <v>241</v>
      </c>
      <c r="E19" s="856">
        <f>'様式１－１'!H30</f>
        <v>0</v>
      </c>
      <c r="F19" s="857"/>
      <c r="G19" s="858"/>
      <c r="H19" s="52"/>
      <c r="I19" s="52"/>
      <c r="J19" s="340"/>
    </row>
    <row r="20" spans="1:10" ht="30" customHeight="1" thickBot="1">
      <c r="A20" s="848"/>
      <c r="B20" s="844"/>
      <c r="C20" s="851"/>
      <c r="D20" s="223" t="s">
        <v>35</v>
      </c>
      <c r="E20" s="869">
        <f ca="1">E37-SUM(E17:G19)</f>
        <v>0</v>
      </c>
      <c r="F20" s="870"/>
      <c r="G20" s="871"/>
      <c r="H20" s="53"/>
      <c r="I20" s="212"/>
      <c r="J20" s="341"/>
    </row>
    <row r="21" spans="1:10" ht="30" customHeight="1">
      <c r="A21" s="848"/>
      <c r="B21" s="841">
        <v>5</v>
      </c>
      <c r="C21" s="850" t="str">
        <f ca="1">IF(OFFSET('様式１－１'!$B$5,7*B21-7,0)="","（ユニット名）",OFFSET('様式１－１'!$B$5,7*B21-7,0))</f>
        <v>（ユニット名）</v>
      </c>
      <c r="D21" s="221" t="s">
        <v>23</v>
      </c>
      <c r="E21" s="859">
        <f>'様式１－１'!H33</f>
        <v>0</v>
      </c>
      <c r="F21" s="860"/>
      <c r="G21" s="861"/>
      <c r="H21" s="51"/>
      <c r="I21" s="54"/>
      <c r="J21" s="339"/>
    </row>
    <row r="22" spans="1:10" ht="30" customHeight="1">
      <c r="A22" s="848"/>
      <c r="B22" s="843"/>
      <c r="C22" s="851"/>
      <c r="D22" s="222" t="s">
        <v>24</v>
      </c>
      <c r="E22" s="856">
        <f>'様式１－１'!H35</f>
        <v>0</v>
      </c>
      <c r="F22" s="857"/>
      <c r="G22" s="858"/>
      <c r="H22" s="52"/>
      <c r="I22" s="52"/>
      <c r="J22" s="340"/>
    </row>
    <row r="23" spans="1:10" ht="30" customHeight="1">
      <c r="A23" s="848"/>
      <c r="B23" s="843"/>
      <c r="C23" s="851"/>
      <c r="D23" s="222" t="s">
        <v>241</v>
      </c>
      <c r="E23" s="856">
        <f>'様式１－１'!H37</f>
        <v>0</v>
      </c>
      <c r="F23" s="857"/>
      <c r="G23" s="858"/>
      <c r="H23" s="52"/>
      <c r="I23" s="52"/>
      <c r="J23" s="340"/>
    </row>
    <row r="24" spans="1:10" ht="30" customHeight="1" thickBot="1">
      <c r="A24" s="848"/>
      <c r="B24" s="845"/>
      <c r="C24" s="851"/>
      <c r="D24" s="223" t="s">
        <v>35</v>
      </c>
      <c r="E24" s="869">
        <f ca="1">E38-SUM(E21:G23)</f>
        <v>0</v>
      </c>
      <c r="F24" s="870"/>
      <c r="G24" s="871"/>
      <c r="H24" s="53"/>
      <c r="I24" s="53"/>
      <c r="J24" s="341"/>
    </row>
    <row r="25" spans="1:10" ht="30" customHeight="1">
      <c r="A25" s="848"/>
      <c r="B25" s="842">
        <v>6</v>
      </c>
      <c r="C25" s="850" t="str">
        <f ca="1">IF(OFFSET('様式１－１'!$B$5,7*B25-7,0)="","（ユニット名）",OFFSET('様式１－１'!$B$5,7*B25-7,0))</f>
        <v>（ユニット名）</v>
      </c>
      <c r="D25" s="221" t="s">
        <v>23</v>
      </c>
      <c r="E25" s="859">
        <f>'様式１－１'!H40</f>
        <v>0</v>
      </c>
      <c r="F25" s="860"/>
      <c r="G25" s="861"/>
      <c r="H25" s="51"/>
      <c r="I25" s="51"/>
      <c r="J25" s="339"/>
    </row>
    <row r="26" spans="1:10" ht="30" customHeight="1">
      <c r="A26" s="848"/>
      <c r="B26" s="843"/>
      <c r="C26" s="851"/>
      <c r="D26" s="222" t="s">
        <v>24</v>
      </c>
      <c r="E26" s="856">
        <f>'様式１－１'!H42</f>
        <v>0</v>
      </c>
      <c r="F26" s="857"/>
      <c r="G26" s="858"/>
      <c r="H26" s="52"/>
      <c r="I26" s="52"/>
      <c r="J26" s="340"/>
    </row>
    <row r="27" spans="1:10" ht="30" customHeight="1">
      <c r="A27" s="848"/>
      <c r="B27" s="843"/>
      <c r="C27" s="851"/>
      <c r="D27" s="222" t="s">
        <v>241</v>
      </c>
      <c r="E27" s="856">
        <f>'様式１－１'!H44</f>
        <v>0</v>
      </c>
      <c r="F27" s="857"/>
      <c r="G27" s="858"/>
      <c r="H27" s="52"/>
      <c r="I27" s="52"/>
      <c r="J27" s="340"/>
    </row>
    <row r="28" spans="1:10" ht="30" customHeight="1" thickBot="1">
      <c r="A28" s="848"/>
      <c r="B28" s="844"/>
      <c r="C28" s="851"/>
      <c r="D28" s="223" t="s">
        <v>35</v>
      </c>
      <c r="E28" s="869">
        <f ca="1">E39-SUM(E25:G27)</f>
        <v>0</v>
      </c>
      <c r="F28" s="870"/>
      <c r="G28" s="871"/>
      <c r="H28" s="53"/>
      <c r="I28" s="53"/>
      <c r="J28" s="341"/>
    </row>
    <row r="29" spans="1:10" ht="30" customHeight="1">
      <c r="A29" s="848"/>
      <c r="B29" s="841">
        <v>7</v>
      </c>
      <c r="C29" s="850" t="str">
        <f ca="1">IF(OFFSET('様式１－１'!$B$5,7*B29-7,0)="","（ユニット名）",OFFSET('様式１－１'!$B$5,7*B29-7,0))</f>
        <v>（ユニット名）</v>
      </c>
      <c r="D29" s="221" t="s">
        <v>23</v>
      </c>
      <c r="E29" s="859">
        <f>'様式１－１'!H47</f>
        <v>0</v>
      </c>
      <c r="F29" s="860"/>
      <c r="G29" s="861"/>
      <c r="H29" s="51"/>
      <c r="I29" s="51"/>
      <c r="J29" s="339"/>
    </row>
    <row r="30" spans="1:10" ht="30" customHeight="1">
      <c r="A30" s="848"/>
      <c r="B30" s="843"/>
      <c r="C30" s="851"/>
      <c r="D30" s="222" t="s">
        <v>24</v>
      </c>
      <c r="E30" s="856">
        <f>'様式１－１'!H49</f>
        <v>0</v>
      </c>
      <c r="F30" s="857"/>
      <c r="G30" s="858"/>
      <c r="H30" s="52"/>
      <c r="I30" s="52"/>
      <c r="J30" s="340"/>
    </row>
    <row r="31" spans="1:10" ht="30" customHeight="1">
      <c r="A31" s="848"/>
      <c r="B31" s="843"/>
      <c r="C31" s="851"/>
      <c r="D31" s="222" t="s">
        <v>241</v>
      </c>
      <c r="E31" s="856">
        <f>'様式１－１'!H51</f>
        <v>0</v>
      </c>
      <c r="F31" s="857"/>
      <c r="G31" s="858"/>
      <c r="H31" s="52"/>
      <c r="I31" s="52"/>
      <c r="J31" s="340"/>
    </row>
    <row r="32" spans="1:10" ht="30" customHeight="1" thickBot="1">
      <c r="A32" s="848"/>
      <c r="B32" s="855"/>
      <c r="C32" s="851"/>
      <c r="D32" s="223" t="s">
        <v>35</v>
      </c>
      <c r="E32" s="875">
        <f ca="1">E40-SUM(E29:G31)</f>
        <v>0</v>
      </c>
      <c r="F32" s="876"/>
      <c r="G32" s="877"/>
      <c r="H32" s="53"/>
      <c r="I32" s="53"/>
      <c r="J32" s="341"/>
    </row>
    <row r="33" spans="1:10" ht="30" customHeight="1" thickTop="1" thickBot="1">
      <c r="A33" s="849"/>
      <c r="B33" s="837" t="s">
        <v>3</v>
      </c>
      <c r="C33" s="838"/>
      <c r="D33" s="839"/>
      <c r="E33" s="852">
        <f ca="1">SUM(E5:G32)</f>
        <v>0</v>
      </c>
      <c r="F33" s="853"/>
      <c r="G33" s="854"/>
      <c r="H33" s="55"/>
      <c r="I33" s="55"/>
      <c r="J33" s="344"/>
    </row>
    <row r="34" spans="1:10" ht="30" customHeight="1">
      <c r="A34" s="847" t="s">
        <v>26</v>
      </c>
      <c r="B34" s="234">
        <v>1</v>
      </c>
      <c r="C34" s="225" t="str">
        <f ca="1">IF(OFFSET('様式１－１'!$B$5,7*B34-7,0)="","（ユニット名）",OFFSET('様式１－１'!$B$5,7*B34-7,0))</f>
        <v>（ユニット名）</v>
      </c>
      <c r="D34" s="226" t="s">
        <v>19</v>
      </c>
      <c r="E34" s="859">
        <f ca="1">OFFSET('様式１－１'!$E$11,7*B34-7,0)</f>
        <v>0</v>
      </c>
      <c r="F34" s="860"/>
      <c r="G34" s="861"/>
      <c r="H34" s="51"/>
      <c r="I34" s="51"/>
      <c r="J34" s="339"/>
    </row>
    <row r="35" spans="1:10" ht="30" customHeight="1">
      <c r="A35" s="848"/>
      <c r="B35" s="236">
        <v>2</v>
      </c>
      <c r="C35" s="237" t="str">
        <f ca="1">IF(OFFSET('様式１－１'!$B$5,7*B35-7,0)="","（ユニット名）",OFFSET('様式１－１'!$B$5,7*B35-7,0))</f>
        <v>（ユニット名）</v>
      </c>
      <c r="D35" s="227" t="s">
        <v>19</v>
      </c>
      <c r="E35" s="856">
        <f ca="1">OFFSET('様式１－１'!$E$11,7*B35-7,0)</f>
        <v>0</v>
      </c>
      <c r="F35" s="857"/>
      <c r="G35" s="858"/>
      <c r="H35" s="52"/>
      <c r="I35" s="52"/>
      <c r="J35" s="340"/>
    </row>
    <row r="36" spans="1:10" ht="30" customHeight="1">
      <c r="A36" s="848"/>
      <c r="B36" s="229">
        <v>3</v>
      </c>
      <c r="C36" s="238" t="str">
        <f ca="1">IF(OFFSET('様式１－１'!$B$5,7*B36-7,0)="","（ユニット名）",OFFSET('様式１－１'!$B$5,7*B36-7,0))</f>
        <v>（ユニット名）</v>
      </c>
      <c r="D36" s="227" t="s">
        <v>19</v>
      </c>
      <c r="E36" s="856">
        <f ca="1">OFFSET('様式１－１'!$E$11,7*B36-7,0)</f>
        <v>0</v>
      </c>
      <c r="F36" s="857"/>
      <c r="G36" s="858"/>
      <c r="H36" s="52"/>
      <c r="I36" s="52"/>
      <c r="J36" s="340"/>
    </row>
    <row r="37" spans="1:10" ht="30" customHeight="1">
      <c r="A37" s="848"/>
      <c r="B37" s="229">
        <v>4</v>
      </c>
      <c r="C37" s="237" t="str">
        <f ca="1">IF(OFFSET('様式１－１'!$B$5,7*B37-7,0)="","（ユニット名）",OFFSET('様式１－１'!$B$5,7*B37-7,0))</f>
        <v>（ユニット名）</v>
      </c>
      <c r="D37" s="227" t="s">
        <v>19</v>
      </c>
      <c r="E37" s="856">
        <f ca="1">OFFSET('様式１－１'!$E$11,7*B37-7,0)</f>
        <v>0</v>
      </c>
      <c r="F37" s="857"/>
      <c r="G37" s="858"/>
      <c r="H37" s="52"/>
      <c r="I37" s="52"/>
      <c r="J37" s="340"/>
    </row>
    <row r="38" spans="1:10" ht="30" customHeight="1">
      <c r="A38" s="848"/>
      <c r="B38" s="229">
        <v>5</v>
      </c>
      <c r="C38" s="238" t="str">
        <f ca="1">IF(OFFSET('様式１－１'!$B$5,7*B38-7,0)="","（ユニット名）",OFFSET('様式１－１'!$B$5,7*B38-7,0))</f>
        <v>（ユニット名）</v>
      </c>
      <c r="D38" s="227" t="s">
        <v>19</v>
      </c>
      <c r="E38" s="856">
        <f ca="1">OFFSET('様式１－１'!$E$11,7*B38-7,0)</f>
        <v>0</v>
      </c>
      <c r="F38" s="857"/>
      <c r="G38" s="858"/>
      <c r="H38" s="52"/>
      <c r="I38" s="52"/>
      <c r="J38" s="340"/>
    </row>
    <row r="39" spans="1:10" ht="30" customHeight="1">
      <c r="A39" s="848"/>
      <c r="B39" s="229">
        <v>6</v>
      </c>
      <c r="C39" s="238" t="str">
        <f ca="1">IF(OFFSET('様式１－１'!$B$5,7*B39-7,0)="","（ユニット名）",OFFSET('様式１－１'!$B$5,7*B39-7,0))</f>
        <v>（ユニット名）</v>
      </c>
      <c r="D39" s="227" t="s">
        <v>19</v>
      </c>
      <c r="E39" s="856">
        <f ca="1">OFFSET('様式１－１'!$E$11,7*B39-7,0)</f>
        <v>0</v>
      </c>
      <c r="F39" s="857"/>
      <c r="G39" s="858"/>
      <c r="H39" s="52"/>
      <c r="I39" s="52"/>
      <c r="J39" s="340"/>
    </row>
    <row r="40" spans="1:10" ht="30" customHeight="1" thickBot="1">
      <c r="A40" s="848"/>
      <c r="B40" s="230">
        <v>7</v>
      </c>
      <c r="C40" s="235" t="str">
        <f ca="1">IF(OFFSET('様式１－１'!$B$5,7*B40-7,0)="","（ユニット名）",OFFSET('様式１－１'!$B$5,7*B40-7,0))</f>
        <v>（ユニット名）</v>
      </c>
      <c r="D40" s="228" t="s">
        <v>19</v>
      </c>
      <c r="E40" s="856">
        <f ca="1">OFFSET('様式１－１'!$E$11,7*B40-7,0)</f>
        <v>0</v>
      </c>
      <c r="F40" s="857"/>
      <c r="G40" s="858"/>
      <c r="H40" s="58"/>
      <c r="I40" s="58"/>
      <c r="J40" s="345"/>
    </row>
    <row r="41" spans="1:10" ht="30" customHeight="1" thickTop="1" thickBot="1">
      <c r="A41" s="849"/>
      <c r="B41" s="840" t="s">
        <v>4</v>
      </c>
      <c r="C41" s="840"/>
      <c r="D41" s="839"/>
      <c r="E41" s="852">
        <f ca="1">SUM(E34:G40)</f>
        <v>0</v>
      </c>
      <c r="F41" s="853"/>
      <c r="G41" s="854"/>
      <c r="H41" s="57"/>
      <c r="I41" s="57"/>
      <c r="J41" s="346"/>
    </row>
    <row r="42" spans="1:10" s="11" customFormat="1" ht="30" customHeight="1"/>
    <row r="43" spans="1:10" s="11" customFormat="1" ht="30" customHeight="1">
      <c r="A43" s="846" t="s">
        <v>5</v>
      </c>
      <c r="B43" s="846"/>
      <c r="C43" s="846"/>
      <c r="D43" s="846"/>
      <c r="E43" s="846"/>
      <c r="F43" s="846"/>
      <c r="G43" s="846"/>
      <c r="H43" s="846"/>
      <c r="I43" s="846"/>
      <c r="J43" s="846"/>
    </row>
    <row r="44" spans="1:10" s="11" customFormat="1" ht="30" customHeight="1">
      <c r="H44" s="836" t="str">
        <f>'第１号様式(要押印)'!H4</f>
        <v>令和　　年　　月　　日</v>
      </c>
      <c r="I44" s="836"/>
      <c r="J44" s="836"/>
    </row>
    <row r="45" spans="1:10" s="11" customFormat="1" ht="30" customHeight="1">
      <c r="E45" s="846" t="s">
        <v>72</v>
      </c>
      <c r="F45" s="846"/>
      <c r="G45" s="846"/>
      <c r="H45" s="836" t="str">
        <f>IF(基本情報シート!C5="","",基本情報シート!C5)</f>
        <v/>
      </c>
      <c r="I45" s="836"/>
      <c r="J45" s="836"/>
    </row>
    <row r="46" spans="1:10" ht="30" customHeight="1">
      <c r="E46" s="846" t="s">
        <v>73</v>
      </c>
      <c r="F46" s="846"/>
      <c r="G46" s="846"/>
      <c r="H46" s="232" t="str">
        <f>IF(基本情報シート!C6="","",基本情報シート!C6)</f>
        <v/>
      </c>
      <c r="I46" s="231" t="str">
        <f>IF(基本情報シート!C7="","",基本情報シート!C7)</f>
        <v/>
      </c>
      <c r="J46" s="87"/>
    </row>
  </sheetData>
  <sheetProtection algorithmName="SHA-512" hashValue="kGi1gUa+b/yTTItOKvPm5Y1EQMqRAUb1PJmyp+tqn3RXEM7NA4VNAiHb9JOx0fXPDgJQYqIWUnMNVb6JRwWO+A==" saltValue="WMnz+Y/WXBYE+iWIXCY2PA==" spinCount="100000" sheet="1" objects="1" scenarios="1"/>
  <mergeCells count="62">
    <mergeCell ref="E4:G4"/>
    <mergeCell ref="E5:G5"/>
    <mergeCell ref="E7:G7"/>
    <mergeCell ref="E8:G8"/>
    <mergeCell ref="E32:G32"/>
    <mergeCell ref="E23:G23"/>
    <mergeCell ref="E24:G24"/>
    <mergeCell ref="E25:G25"/>
    <mergeCell ref="E29:G29"/>
    <mergeCell ref="E31:G31"/>
    <mergeCell ref="E6:G6"/>
    <mergeCell ref="E10:G10"/>
    <mergeCell ref="E14:G14"/>
    <mergeCell ref="E18:G18"/>
    <mergeCell ref="I1:J1"/>
    <mergeCell ref="E46:G46"/>
    <mergeCell ref="E45:G45"/>
    <mergeCell ref="E9:G9"/>
    <mergeCell ref="E11:G11"/>
    <mergeCell ref="E12:G12"/>
    <mergeCell ref="E13:G13"/>
    <mergeCell ref="E15:G15"/>
    <mergeCell ref="E16:G16"/>
    <mergeCell ref="E17:G17"/>
    <mergeCell ref="E19:G19"/>
    <mergeCell ref="E20:G20"/>
    <mergeCell ref="E21:G21"/>
    <mergeCell ref="E27:G27"/>
    <mergeCell ref="E28:G28"/>
    <mergeCell ref="E40:G40"/>
    <mergeCell ref="E41:G41"/>
    <mergeCell ref="C25:C28"/>
    <mergeCell ref="C21:C24"/>
    <mergeCell ref="C29:C32"/>
    <mergeCell ref="B25:B28"/>
    <mergeCell ref="B29:B32"/>
    <mergeCell ref="E37:G37"/>
    <mergeCell ref="E38:G38"/>
    <mergeCell ref="E39:G39"/>
    <mergeCell ref="E34:G34"/>
    <mergeCell ref="E33:G33"/>
    <mergeCell ref="E35:G35"/>
    <mergeCell ref="E36:G36"/>
    <mergeCell ref="E22:G22"/>
    <mergeCell ref="E26:G26"/>
    <mergeCell ref="E30:G30"/>
    <mergeCell ref="H45:J45"/>
    <mergeCell ref="H44:J44"/>
    <mergeCell ref="B33:D33"/>
    <mergeCell ref="B41:D41"/>
    <mergeCell ref="B5:B8"/>
    <mergeCell ref="B9:B12"/>
    <mergeCell ref="B13:B16"/>
    <mergeCell ref="B17:B20"/>
    <mergeCell ref="B21:B24"/>
    <mergeCell ref="A43:J43"/>
    <mergeCell ref="A5:A33"/>
    <mergeCell ref="A34:A41"/>
    <mergeCell ref="C5:C8"/>
    <mergeCell ref="C9:C12"/>
    <mergeCell ref="C13:C16"/>
    <mergeCell ref="C17:C20"/>
  </mergeCells>
  <phoneticPr fontId="3"/>
  <dataValidations count="1">
    <dataValidation type="whole" operator="greaterThanOrEqual" allowBlank="1" showInputMessage="1" showErrorMessage="1" sqref="E34 E5:E32" xr:uid="{00000000-0002-0000-1200-000000000000}">
      <formula1>0</formula1>
    </dataValidation>
  </dataValidations>
  <printOptions horizontalCentered="1"/>
  <pageMargins left="0.39370078740157483" right="0.39370078740157483" top="0.78740157480314965" bottom="0.39370078740157483" header="0" footer="0"/>
  <pageSetup paperSize="9" scale="56" orientation="portrait" blackAndWhite="1" r:id="rId1"/>
  <drawing r:id="rId2"/>
  <extLst>
    <ext xmlns:x14="http://schemas.microsoft.com/office/spreadsheetml/2009/9/main" uri="{78C0D931-6437-407d-A8EE-F0AAD7539E65}">
      <x14:conditionalFormattings>
        <x14:conditionalFormatting xmlns:xm="http://schemas.microsoft.com/office/excel/2006/main">
          <x14:cfRule type="expression" priority="1" id="{E9649868-CBA5-4154-B22A-DD68913BD478}">
            <xm:f>基本情報シート!$C$21="日中サービス支援型"</xm:f>
            <x14:dxf>
              <fill>
                <patternFill>
                  <bgColor theme="1" tint="0.499984740745262"/>
                </patternFill>
              </fill>
            </x14:dxf>
          </x14:cfRule>
          <xm:sqref>E5 E9 E13 E17 E21 E25 E29</xm:sqref>
        </x14:conditionalFormatting>
      </x14:conditionalFormatting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0">
    <pageSetUpPr fitToPage="1"/>
  </sheetPr>
  <dimension ref="A1:K61"/>
  <sheetViews>
    <sheetView view="pageBreakPreview" zoomScaleNormal="100" zoomScaleSheetLayoutView="100" workbookViewId="0"/>
  </sheetViews>
  <sheetFormatPr defaultColWidth="9.33203125" defaultRowHeight="13.2"/>
  <cols>
    <col min="1" max="4" width="9.33203125" style="28"/>
    <col min="5" max="5" width="11.6640625" style="28" customWidth="1"/>
    <col min="6" max="16384" width="9.33203125" style="28"/>
  </cols>
  <sheetData>
    <row r="1" spans="1:11">
      <c r="A1" s="28" t="s">
        <v>100</v>
      </c>
      <c r="H1" s="878" t="str">
        <f>'第１号様式(要押印)'!I1</f>
        <v/>
      </c>
      <c r="I1" s="878"/>
      <c r="J1" s="878"/>
      <c r="K1" s="878"/>
    </row>
    <row r="2" spans="1:11" ht="73.95" customHeight="1">
      <c r="A2" s="29"/>
      <c r="B2" s="29"/>
      <c r="C2" s="880" t="s">
        <v>244</v>
      </c>
      <c r="D2" s="881"/>
      <c r="E2" s="881"/>
      <c r="F2" s="881"/>
      <c r="G2" s="881"/>
      <c r="H2" s="881"/>
      <c r="I2" s="881"/>
      <c r="J2" s="29"/>
    </row>
    <row r="3" spans="1:11">
      <c r="A3" s="29"/>
      <c r="B3" s="29"/>
      <c r="C3" s="29"/>
      <c r="D3" s="29"/>
      <c r="E3" s="29"/>
      <c r="F3" s="29"/>
      <c r="G3" s="29"/>
      <c r="H3" s="29"/>
      <c r="I3" s="29"/>
      <c r="J3" s="29"/>
    </row>
    <row r="4" spans="1:11" ht="21" customHeight="1">
      <c r="A4" s="30" t="s">
        <v>94</v>
      </c>
      <c r="B4" s="29"/>
      <c r="C4" s="29"/>
      <c r="D4" s="29"/>
      <c r="E4" s="29"/>
      <c r="F4" s="29"/>
      <c r="G4" s="29"/>
      <c r="H4" s="29"/>
      <c r="I4" s="29"/>
      <c r="J4" s="29"/>
    </row>
    <row r="5" spans="1:11">
      <c r="A5" s="29"/>
      <c r="B5" s="29"/>
      <c r="C5" s="29"/>
      <c r="D5" s="29"/>
      <c r="E5" s="29"/>
      <c r="F5" s="29"/>
      <c r="G5" s="29"/>
      <c r="H5" s="29"/>
      <c r="I5" s="29"/>
      <c r="J5" s="29"/>
    </row>
    <row r="6" spans="1:11">
      <c r="A6" s="29"/>
      <c r="B6" s="29"/>
      <c r="C6" s="29"/>
      <c r="D6" s="29"/>
      <c r="E6" s="29"/>
      <c r="F6" s="29"/>
      <c r="G6" s="29"/>
      <c r="H6" s="29"/>
      <c r="I6" s="29"/>
      <c r="J6" s="29"/>
    </row>
    <row r="7" spans="1:11">
      <c r="A7" s="29"/>
      <c r="B7" s="29"/>
      <c r="C7" s="29"/>
      <c r="D7" s="29"/>
      <c r="E7" s="29"/>
      <c r="F7" s="29"/>
      <c r="G7" s="29"/>
      <c r="H7" s="29"/>
      <c r="I7" s="29"/>
      <c r="J7" s="29"/>
    </row>
    <row r="8" spans="1:11">
      <c r="A8" s="882" t="s">
        <v>253</v>
      </c>
      <c r="B8" s="882"/>
      <c r="C8" s="882"/>
      <c r="D8" s="882"/>
      <c r="E8" s="882"/>
      <c r="F8" s="882"/>
      <c r="G8" s="882"/>
      <c r="H8" s="882"/>
      <c r="I8" s="882"/>
      <c r="J8" s="882"/>
      <c r="K8" s="882"/>
    </row>
    <row r="9" spans="1:11">
      <c r="A9" s="882"/>
      <c r="B9" s="882"/>
      <c r="C9" s="882"/>
      <c r="D9" s="882"/>
      <c r="E9" s="882"/>
      <c r="F9" s="882"/>
      <c r="G9" s="882"/>
      <c r="H9" s="882"/>
      <c r="I9" s="882"/>
      <c r="J9" s="882"/>
      <c r="K9" s="882"/>
    </row>
    <row r="10" spans="1:11">
      <c r="A10" s="882"/>
      <c r="B10" s="882"/>
      <c r="C10" s="882"/>
      <c r="D10" s="882"/>
      <c r="E10" s="882"/>
      <c r="F10" s="882"/>
      <c r="G10" s="882"/>
      <c r="H10" s="882"/>
      <c r="I10" s="882"/>
      <c r="J10" s="882"/>
      <c r="K10" s="882"/>
    </row>
    <row r="11" spans="1:11">
      <c r="A11" s="882"/>
      <c r="B11" s="882"/>
      <c r="C11" s="882"/>
      <c r="D11" s="882"/>
      <c r="E11" s="882"/>
      <c r="F11" s="882"/>
      <c r="G11" s="882"/>
      <c r="H11" s="882"/>
      <c r="I11" s="882"/>
      <c r="J11" s="882"/>
      <c r="K11" s="882"/>
    </row>
    <row r="12" spans="1:11">
      <c r="A12" s="882"/>
      <c r="B12" s="882"/>
      <c r="C12" s="882"/>
      <c r="D12" s="882"/>
      <c r="E12" s="882"/>
      <c r="F12" s="882"/>
      <c r="G12" s="882"/>
      <c r="H12" s="882"/>
      <c r="I12" s="882"/>
      <c r="J12" s="882"/>
      <c r="K12" s="882"/>
    </row>
    <row r="13" spans="1:11">
      <c r="A13" s="882"/>
      <c r="B13" s="882"/>
      <c r="C13" s="882"/>
      <c r="D13" s="882"/>
      <c r="E13" s="882"/>
      <c r="F13" s="882"/>
      <c r="G13" s="882"/>
      <c r="H13" s="882"/>
      <c r="I13" s="882"/>
      <c r="J13" s="882"/>
      <c r="K13" s="882"/>
    </row>
    <row r="14" spans="1:11">
      <c r="A14" s="882"/>
      <c r="B14" s="882"/>
      <c r="C14" s="882"/>
      <c r="D14" s="882"/>
      <c r="E14" s="882"/>
      <c r="F14" s="882"/>
      <c r="G14" s="882"/>
      <c r="H14" s="882"/>
      <c r="I14" s="882"/>
      <c r="J14" s="882"/>
      <c r="K14" s="882"/>
    </row>
    <row r="15" spans="1:11">
      <c r="A15" s="882"/>
      <c r="B15" s="882"/>
      <c r="C15" s="882"/>
      <c r="D15" s="882"/>
      <c r="E15" s="882"/>
      <c r="F15" s="882"/>
      <c r="G15" s="882"/>
      <c r="H15" s="882"/>
      <c r="I15" s="882"/>
      <c r="J15" s="882"/>
      <c r="K15" s="882"/>
    </row>
    <row r="16" spans="1:11">
      <c r="A16" s="882"/>
      <c r="B16" s="882"/>
      <c r="C16" s="882"/>
      <c r="D16" s="882"/>
      <c r="E16" s="882"/>
      <c r="F16" s="882"/>
      <c r="G16" s="882"/>
      <c r="H16" s="882"/>
      <c r="I16" s="882"/>
      <c r="J16" s="882"/>
      <c r="K16" s="882"/>
    </row>
    <row r="17" spans="1:11">
      <c r="A17" s="882"/>
      <c r="B17" s="882"/>
      <c r="C17" s="882"/>
      <c r="D17" s="882"/>
      <c r="E17" s="882"/>
      <c r="F17" s="882"/>
      <c r="G17" s="882"/>
      <c r="H17" s="882"/>
      <c r="I17" s="882"/>
      <c r="J17" s="882"/>
      <c r="K17" s="882"/>
    </row>
    <row r="18" spans="1:11">
      <c r="A18" s="882"/>
      <c r="B18" s="882"/>
      <c r="C18" s="882"/>
      <c r="D18" s="882"/>
      <c r="E18" s="882"/>
      <c r="F18" s="882"/>
      <c r="G18" s="882"/>
      <c r="H18" s="882"/>
      <c r="I18" s="882"/>
      <c r="J18" s="882"/>
      <c r="K18" s="882"/>
    </row>
    <row r="19" spans="1:11">
      <c r="A19" s="882"/>
      <c r="B19" s="882"/>
      <c r="C19" s="882"/>
      <c r="D19" s="882"/>
      <c r="E19" s="882"/>
      <c r="F19" s="882"/>
      <c r="G19" s="882"/>
      <c r="H19" s="882"/>
      <c r="I19" s="882"/>
      <c r="J19" s="882"/>
      <c r="K19" s="882"/>
    </row>
    <row r="20" spans="1:11">
      <c r="A20" s="882"/>
      <c r="B20" s="882"/>
      <c r="C20" s="882"/>
      <c r="D20" s="882"/>
      <c r="E20" s="882"/>
      <c r="F20" s="882"/>
      <c r="G20" s="882"/>
      <c r="H20" s="882"/>
      <c r="I20" s="882"/>
      <c r="J20" s="882"/>
      <c r="K20" s="882"/>
    </row>
    <row r="21" spans="1:11">
      <c r="A21" s="882"/>
      <c r="B21" s="882"/>
      <c r="C21" s="882"/>
      <c r="D21" s="882"/>
      <c r="E21" s="882"/>
      <c r="F21" s="882"/>
      <c r="G21" s="882"/>
      <c r="H21" s="882"/>
      <c r="I21" s="882"/>
      <c r="J21" s="882"/>
      <c r="K21" s="882"/>
    </row>
    <row r="22" spans="1:11">
      <c r="A22" s="882"/>
      <c r="B22" s="882"/>
      <c r="C22" s="882"/>
      <c r="D22" s="882"/>
      <c r="E22" s="882"/>
      <c r="F22" s="882"/>
      <c r="G22" s="882"/>
      <c r="H22" s="882"/>
      <c r="I22" s="882"/>
      <c r="J22" s="882"/>
      <c r="K22" s="882"/>
    </row>
    <row r="23" spans="1:11">
      <c r="A23" s="882"/>
      <c r="B23" s="882"/>
      <c r="C23" s="882"/>
      <c r="D23" s="882"/>
      <c r="E23" s="882"/>
      <c r="F23" s="882"/>
      <c r="G23" s="882"/>
      <c r="H23" s="882"/>
      <c r="I23" s="882"/>
      <c r="J23" s="882"/>
      <c r="K23" s="882"/>
    </row>
    <row r="24" spans="1:11">
      <c r="A24" s="882"/>
      <c r="B24" s="882"/>
      <c r="C24" s="882"/>
      <c r="D24" s="882"/>
      <c r="E24" s="882"/>
      <c r="F24" s="882"/>
      <c r="G24" s="882"/>
      <c r="H24" s="882"/>
      <c r="I24" s="882"/>
      <c r="J24" s="882"/>
      <c r="K24" s="882"/>
    </row>
    <row r="25" spans="1:11">
      <c r="A25" s="882"/>
      <c r="B25" s="882"/>
      <c r="C25" s="882"/>
      <c r="D25" s="882"/>
      <c r="E25" s="882"/>
      <c r="F25" s="882"/>
      <c r="G25" s="882"/>
      <c r="H25" s="882"/>
      <c r="I25" s="882"/>
      <c r="J25" s="882"/>
      <c r="K25" s="882"/>
    </row>
    <row r="26" spans="1:11">
      <c r="A26" s="882"/>
      <c r="B26" s="882"/>
      <c r="C26" s="882"/>
      <c r="D26" s="882"/>
      <c r="E26" s="882"/>
      <c r="F26" s="882"/>
      <c r="G26" s="882"/>
      <c r="H26" s="882"/>
      <c r="I26" s="882"/>
      <c r="J26" s="882"/>
      <c r="K26" s="882"/>
    </row>
    <row r="27" spans="1:11">
      <c r="A27" s="882"/>
      <c r="B27" s="882"/>
      <c r="C27" s="882"/>
      <c r="D27" s="882"/>
      <c r="E27" s="882"/>
      <c r="F27" s="882"/>
      <c r="G27" s="882"/>
      <c r="H27" s="882"/>
      <c r="I27" s="882"/>
      <c r="J27" s="882"/>
      <c r="K27" s="882"/>
    </row>
    <row r="28" spans="1:11">
      <c r="A28" s="882"/>
      <c r="B28" s="882"/>
      <c r="C28" s="882"/>
      <c r="D28" s="882"/>
      <c r="E28" s="882"/>
      <c r="F28" s="882"/>
      <c r="G28" s="882"/>
      <c r="H28" s="882"/>
      <c r="I28" s="882"/>
      <c r="J28" s="882"/>
      <c r="K28" s="882"/>
    </row>
    <row r="29" spans="1:11">
      <c r="A29" s="31"/>
      <c r="B29" s="31"/>
      <c r="C29" s="31"/>
      <c r="D29" s="31"/>
      <c r="E29" s="31"/>
      <c r="F29" s="31"/>
      <c r="G29" s="31"/>
      <c r="H29" s="31"/>
      <c r="I29" s="31"/>
      <c r="J29" s="29"/>
    </row>
    <row r="30" spans="1:11">
      <c r="A30" s="31"/>
      <c r="B30" s="31"/>
      <c r="C30" s="31"/>
      <c r="D30" s="31"/>
      <c r="E30" s="31"/>
      <c r="F30" s="31"/>
      <c r="G30" s="31"/>
      <c r="H30" s="31"/>
      <c r="I30" s="31"/>
      <c r="J30" s="29"/>
    </row>
    <row r="31" spans="1:11">
      <c r="A31" s="31"/>
      <c r="B31" s="31"/>
      <c r="C31" s="31"/>
      <c r="D31" s="31"/>
      <c r="E31" s="31"/>
      <c r="F31" s="31"/>
      <c r="G31" s="31"/>
      <c r="H31" s="31"/>
      <c r="I31" s="31"/>
      <c r="J31" s="29"/>
    </row>
    <row r="32" spans="1:11">
      <c r="A32" s="31"/>
      <c r="F32" s="31"/>
      <c r="G32" s="31"/>
      <c r="H32" s="31"/>
      <c r="I32" s="31"/>
      <c r="J32" s="29"/>
    </row>
    <row r="33" spans="1:11" ht="21" customHeight="1">
      <c r="A33" s="31"/>
      <c r="C33" s="31"/>
      <c r="D33" s="31"/>
      <c r="E33" s="883" t="str">
        <f>'第１号様式(要押印)'!H4</f>
        <v>令和　　年　　月　　日</v>
      </c>
      <c r="F33" s="883"/>
      <c r="G33" s="883"/>
      <c r="H33" s="31"/>
      <c r="I33" s="31"/>
      <c r="J33" s="29"/>
    </row>
    <row r="34" spans="1:11" ht="21" customHeight="1">
      <c r="A34" s="31"/>
      <c r="B34" s="28" t="s">
        <v>95</v>
      </c>
      <c r="E34" s="884" t="str">
        <f>IF(基本情報シート!C5="","",基本情報シート!C5)</f>
        <v/>
      </c>
      <c r="F34" s="884"/>
      <c r="G34" s="884"/>
      <c r="H34" s="884"/>
      <c r="I34" s="884"/>
      <c r="J34" s="884"/>
    </row>
    <row r="35" spans="1:11" ht="21" customHeight="1">
      <c r="A35" s="31"/>
      <c r="B35" s="28" t="s">
        <v>99</v>
      </c>
      <c r="E35" s="884" t="str">
        <f>IF(基本情報シート!C9="","",基本情報シート!C9)</f>
        <v/>
      </c>
      <c r="F35" s="884"/>
      <c r="G35" s="884"/>
      <c r="H35" s="884"/>
      <c r="I35" s="884"/>
      <c r="J35" s="884"/>
    </row>
    <row r="36" spans="1:11" ht="21" customHeight="1">
      <c r="A36" s="31"/>
      <c r="B36" s="28" t="s">
        <v>96</v>
      </c>
      <c r="E36" s="884" t="str">
        <f>IF(基本情報シート!C20="","",基本情報シート!C20)</f>
        <v/>
      </c>
      <c r="F36" s="884"/>
      <c r="G36" s="884"/>
      <c r="H36" s="884"/>
      <c r="I36" s="884"/>
      <c r="J36" s="884"/>
    </row>
    <row r="37" spans="1:11" ht="21" customHeight="1">
      <c r="A37" s="31"/>
      <c r="B37" s="28" t="s">
        <v>97</v>
      </c>
      <c r="E37" s="885" t="str">
        <f>IF(基本情報シート!C6="","",基本情報シート!C6)</f>
        <v/>
      </c>
      <c r="F37" s="885"/>
      <c r="G37" s="885"/>
      <c r="H37" s="885" t="str">
        <f>IF(基本情報シート!C7="","",基本情報シート!C7)</f>
        <v/>
      </c>
      <c r="I37" s="885"/>
      <c r="J37" s="885"/>
    </row>
    <row r="38" spans="1:11" ht="13.5" customHeight="1">
      <c r="A38" s="31"/>
      <c r="B38" s="31"/>
      <c r="C38" s="31"/>
      <c r="D38" s="31"/>
      <c r="E38" s="32"/>
      <c r="F38" s="32"/>
      <c r="G38" s="32"/>
      <c r="H38" s="32"/>
      <c r="I38" s="32"/>
      <c r="J38" s="29"/>
    </row>
    <row r="39" spans="1:11" ht="13.5" customHeight="1">
      <c r="A39" s="31"/>
      <c r="B39" s="31"/>
      <c r="C39" s="31"/>
      <c r="D39" s="31"/>
      <c r="E39" s="32"/>
      <c r="F39" s="32"/>
      <c r="G39" s="32"/>
      <c r="H39" s="32"/>
      <c r="I39" s="32"/>
      <c r="J39" s="29"/>
    </row>
    <row r="40" spans="1:11" ht="13.5" customHeight="1">
      <c r="A40" s="31"/>
      <c r="B40" s="31"/>
      <c r="C40" s="31"/>
      <c r="D40" s="31"/>
      <c r="E40" s="32"/>
      <c r="F40" s="32"/>
      <c r="G40" s="32"/>
      <c r="H40" s="32"/>
      <c r="I40" s="32"/>
      <c r="J40" s="29"/>
    </row>
    <row r="41" spans="1:11" ht="13.5" customHeight="1">
      <c r="A41" s="879" t="s">
        <v>98</v>
      </c>
      <c r="B41" s="879"/>
      <c r="C41" s="879"/>
      <c r="D41" s="879"/>
      <c r="E41" s="879"/>
      <c r="F41" s="879"/>
      <c r="G41" s="879"/>
      <c r="H41" s="879"/>
      <c r="I41" s="879"/>
      <c r="J41" s="879"/>
      <c r="K41" s="879"/>
    </row>
    <row r="42" spans="1:11">
      <c r="A42" s="879"/>
      <c r="B42" s="879"/>
      <c r="C42" s="879"/>
      <c r="D42" s="879"/>
      <c r="E42" s="879"/>
      <c r="F42" s="879"/>
      <c r="G42" s="879"/>
      <c r="H42" s="879"/>
      <c r="I42" s="879"/>
      <c r="J42" s="879"/>
      <c r="K42" s="879"/>
    </row>
    <row r="43" spans="1:11">
      <c r="A43" s="879"/>
      <c r="B43" s="879"/>
      <c r="C43" s="879"/>
      <c r="D43" s="879"/>
      <c r="E43" s="879"/>
      <c r="F43" s="879"/>
      <c r="G43" s="879"/>
      <c r="H43" s="879"/>
      <c r="I43" s="879"/>
      <c r="J43" s="879"/>
      <c r="K43" s="879"/>
    </row>
    <row r="44" spans="1:11">
      <c r="A44" s="879"/>
      <c r="B44" s="879"/>
      <c r="C44" s="879"/>
      <c r="D44" s="879"/>
      <c r="E44" s="879"/>
      <c r="F44" s="879"/>
      <c r="G44" s="879"/>
      <c r="H44" s="879"/>
      <c r="I44" s="879"/>
      <c r="J44" s="879"/>
      <c r="K44" s="879"/>
    </row>
    <row r="45" spans="1:11">
      <c r="A45" s="879"/>
      <c r="B45" s="879"/>
      <c r="C45" s="879"/>
      <c r="D45" s="879"/>
      <c r="E45" s="879"/>
      <c r="F45" s="879"/>
      <c r="G45" s="879"/>
      <c r="H45" s="879"/>
      <c r="I45" s="879"/>
      <c r="J45" s="879"/>
      <c r="K45" s="879"/>
    </row>
    <row r="46" spans="1:11">
      <c r="A46" s="879"/>
      <c r="B46" s="879"/>
      <c r="C46" s="879"/>
      <c r="D46" s="879"/>
      <c r="E46" s="879"/>
      <c r="F46" s="879"/>
      <c r="G46" s="879"/>
      <c r="H46" s="879"/>
      <c r="I46" s="879"/>
      <c r="J46" s="879"/>
      <c r="K46" s="879"/>
    </row>
    <row r="47" spans="1:11">
      <c r="A47" s="879"/>
      <c r="B47" s="879"/>
      <c r="C47" s="879"/>
      <c r="D47" s="879"/>
      <c r="E47" s="879"/>
      <c r="F47" s="879"/>
      <c r="G47" s="879"/>
      <c r="H47" s="879"/>
      <c r="I47" s="879"/>
      <c r="J47" s="879"/>
      <c r="K47" s="879"/>
    </row>
    <row r="48" spans="1:11">
      <c r="A48" s="879"/>
      <c r="B48" s="879"/>
      <c r="C48" s="879"/>
      <c r="D48" s="879"/>
      <c r="E48" s="879"/>
      <c r="F48" s="879"/>
      <c r="G48" s="879"/>
      <c r="H48" s="879"/>
      <c r="I48" s="879"/>
      <c r="J48" s="879"/>
      <c r="K48" s="879"/>
    </row>
    <row r="49" spans="1:11">
      <c r="A49" s="879"/>
      <c r="B49" s="879"/>
      <c r="C49" s="879"/>
      <c r="D49" s="879"/>
      <c r="E49" s="879"/>
      <c r="F49" s="879"/>
      <c r="G49" s="879"/>
      <c r="H49" s="879"/>
      <c r="I49" s="879"/>
      <c r="J49" s="879"/>
      <c r="K49" s="879"/>
    </row>
    <row r="50" spans="1:11">
      <c r="A50" s="879"/>
      <c r="B50" s="879"/>
      <c r="C50" s="879"/>
      <c r="D50" s="879"/>
      <c r="E50" s="879"/>
      <c r="F50" s="879"/>
      <c r="G50" s="879"/>
      <c r="H50" s="879"/>
      <c r="I50" s="879"/>
      <c r="J50" s="879"/>
      <c r="K50" s="879"/>
    </row>
    <row r="51" spans="1:11">
      <c r="A51" s="31"/>
      <c r="B51" s="31"/>
      <c r="C51" s="31"/>
      <c r="D51" s="31"/>
      <c r="E51" s="31"/>
      <c r="F51" s="31"/>
      <c r="G51" s="31"/>
      <c r="H51" s="31"/>
      <c r="I51" s="31"/>
      <c r="J51" s="29"/>
    </row>
    <row r="52" spans="1:11">
      <c r="A52" s="29"/>
      <c r="B52" s="29"/>
      <c r="C52" s="29"/>
      <c r="D52" s="29"/>
      <c r="E52" s="29"/>
      <c r="F52" s="29"/>
      <c r="G52" s="29"/>
      <c r="H52" s="29"/>
      <c r="I52" s="29"/>
      <c r="J52" s="29"/>
    </row>
    <row r="53" spans="1:11">
      <c r="A53" s="29"/>
      <c r="B53" s="29"/>
      <c r="C53" s="29"/>
      <c r="D53" s="29"/>
      <c r="E53" s="29"/>
      <c r="F53" s="29"/>
      <c r="G53" s="29"/>
      <c r="H53" s="29"/>
      <c r="I53" s="29"/>
      <c r="J53" s="29"/>
    </row>
    <row r="54" spans="1:11">
      <c r="A54" s="29"/>
      <c r="B54" s="29"/>
      <c r="C54" s="29"/>
      <c r="D54" s="29"/>
      <c r="E54" s="29"/>
      <c r="F54" s="29"/>
      <c r="G54" s="29"/>
      <c r="H54" s="29"/>
      <c r="I54" s="29"/>
      <c r="J54" s="29"/>
    </row>
    <row r="55" spans="1:11">
      <c r="A55" s="29"/>
      <c r="B55" s="29"/>
      <c r="C55" s="29"/>
      <c r="D55" s="29"/>
      <c r="E55" s="29"/>
      <c r="F55" s="29"/>
      <c r="G55" s="29"/>
      <c r="H55" s="29"/>
      <c r="I55" s="29"/>
      <c r="J55" s="29"/>
    </row>
    <row r="56" spans="1:11">
      <c r="A56" s="29"/>
      <c r="B56" s="29"/>
      <c r="C56" s="29"/>
      <c r="D56" s="29"/>
      <c r="E56" s="29"/>
      <c r="F56" s="29"/>
      <c r="G56" s="29"/>
      <c r="H56" s="29"/>
      <c r="I56" s="29"/>
      <c r="J56" s="29"/>
    </row>
    <row r="57" spans="1:11">
      <c r="A57" s="29"/>
      <c r="B57" s="29"/>
      <c r="C57" s="29"/>
      <c r="D57" s="29"/>
      <c r="E57" s="29"/>
      <c r="F57" s="29"/>
      <c r="G57" s="29"/>
      <c r="H57" s="29"/>
      <c r="I57" s="29"/>
      <c r="J57" s="29"/>
    </row>
    <row r="58" spans="1:11">
      <c r="A58" s="29"/>
      <c r="B58" s="29"/>
      <c r="C58" s="29"/>
      <c r="D58" s="29"/>
      <c r="E58" s="29"/>
      <c r="F58" s="29"/>
      <c r="G58" s="29"/>
      <c r="H58" s="29"/>
      <c r="I58" s="29"/>
      <c r="J58" s="29"/>
    </row>
    <row r="59" spans="1:11">
      <c r="A59" s="29"/>
      <c r="B59" s="29"/>
      <c r="C59" s="29"/>
      <c r="D59" s="29"/>
      <c r="E59" s="29"/>
      <c r="F59" s="29"/>
      <c r="G59" s="29"/>
      <c r="H59" s="29"/>
      <c r="I59" s="29"/>
      <c r="J59" s="29"/>
    </row>
    <row r="60" spans="1:11">
      <c r="A60" s="29"/>
      <c r="B60" s="29"/>
      <c r="C60" s="29"/>
      <c r="D60" s="29"/>
      <c r="E60" s="29"/>
      <c r="F60" s="29"/>
      <c r="G60" s="29"/>
      <c r="H60" s="29"/>
      <c r="I60" s="29"/>
      <c r="J60" s="29"/>
    </row>
    <row r="61" spans="1:11">
      <c r="A61" s="29"/>
      <c r="B61" s="29"/>
      <c r="C61" s="29"/>
      <c r="D61" s="29"/>
      <c r="E61" s="29"/>
      <c r="F61" s="29"/>
      <c r="G61" s="29"/>
      <c r="H61" s="29"/>
      <c r="I61" s="29"/>
      <c r="J61" s="29"/>
    </row>
  </sheetData>
  <sheetProtection algorithmName="SHA-512" hashValue="G5eZhnDvfkmg9awlVsqzc2gw/4c85E3K6ZrbLqJ+r114mgP7+G1qg3QhB4D/2kYAEusBZYK66wfKCdZeVPqfug==" saltValue="2HtTeTvh/Zjr4K/6nYF2hw==" spinCount="100000" sheet="1" objects="1" scenarios="1"/>
  <mergeCells count="10">
    <mergeCell ref="H1:K1"/>
    <mergeCell ref="A41:K50"/>
    <mergeCell ref="C2:I2"/>
    <mergeCell ref="A8:K28"/>
    <mergeCell ref="E33:G33"/>
    <mergeCell ref="E34:J34"/>
    <mergeCell ref="E35:J35"/>
    <mergeCell ref="E36:J36"/>
    <mergeCell ref="E37:G37"/>
    <mergeCell ref="H37:J37"/>
  </mergeCells>
  <phoneticPr fontId="3"/>
  <printOptions horizontalCentered="1"/>
  <pageMargins left="0.78740157480314965" right="0.39370078740157483" top="0.39370078740157483" bottom="0.39370078740157483" header="0" footer="0"/>
  <pageSetup paperSize="9" scale="96" orientation="portrait" blackAndWhite="1"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1">
    <tabColor theme="1"/>
  </sheetPr>
  <dimension ref="A1:AB8"/>
  <sheetViews>
    <sheetView zoomScaleNormal="100" workbookViewId="0">
      <selection activeCell="A2" sqref="A2"/>
    </sheetView>
  </sheetViews>
  <sheetFormatPr defaultColWidth="9.33203125" defaultRowHeight="20.100000000000001" customHeight="1"/>
  <cols>
    <col min="1" max="1" width="19.77734375" style="47" customWidth="1"/>
    <col min="2" max="2" width="41.6640625" style="47" bestFit="1" customWidth="1"/>
    <col min="3" max="3" width="18.77734375" style="47" customWidth="1"/>
    <col min="4" max="4" width="41.6640625" style="47" customWidth="1"/>
    <col min="5" max="5" width="24.77734375" style="47" bestFit="1" customWidth="1"/>
    <col min="6" max="6" width="32.44140625" style="47" customWidth="1"/>
    <col min="7" max="7" width="38.109375" style="47" bestFit="1" customWidth="1"/>
    <col min="8" max="8" width="6.33203125" style="47" bestFit="1" customWidth="1"/>
    <col min="9" max="9" width="16.77734375" style="47" bestFit="1" customWidth="1"/>
    <col min="10" max="10" width="13" style="47" bestFit="1" customWidth="1"/>
    <col min="11" max="11" width="9" style="47" bestFit="1" customWidth="1"/>
    <col min="12" max="12" width="14.109375" style="47" bestFit="1" customWidth="1"/>
    <col min="13" max="13" width="11.44140625" style="47" bestFit="1" customWidth="1"/>
    <col min="14" max="14" width="14.109375" style="47" bestFit="1" customWidth="1"/>
    <col min="15" max="15" width="11.44140625" style="47" bestFit="1" customWidth="1"/>
    <col min="16" max="18" width="16.77734375" style="47" bestFit="1" customWidth="1"/>
    <col min="19" max="19" width="16.77734375" style="47" customWidth="1"/>
    <col min="20" max="22" width="16.77734375" style="47" bestFit="1" customWidth="1"/>
    <col min="23" max="28" width="19.109375" style="47" customWidth="1"/>
    <col min="29" max="16384" width="9.33203125" style="47"/>
  </cols>
  <sheetData>
    <row r="1" spans="1:28" s="42" customFormat="1" ht="40.5" customHeight="1">
      <c r="A1" s="42" t="s">
        <v>115</v>
      </c>
      <c r="B1" s="41" t="s">
        <v>6</v>
      </c>
      <c r="C1" s="41" t="s">
        <v>83</v>
      </c>
      <c r="D1" s="41" t="s">
        <v>84</v>
      </c>
      <c r="E1" s="41" t="s">
        <v>58</v>
      </c>
      <c r="F1" s="41" t="s">
        <v>34</v>
      </c>
      <c r="G1" s="41" t="s">
        <v>62</v>
      </c>
      <c r="H1" s="41" t="s">
        <v>61</v>
      </c>
      <c r="I1" s="41" t="s">
        <v>60</v>
      </c>
      <c r="J1" s="41" t="s">
        <v>63</v>
      </c>
      <c r="K1" s="41" t="s">
        <v>64</v>
      </c>
      <c r="L1" s="41" t="s">
        <v>65</v>
      </c>
      <c r="M1" s="41" t="s">
        <v>66</v>
      </c>
      <c r="N1" s="41" t="s">
        <v>67</v>
      </c>
      <c r="O1" s="41" t="s">
        <v>68</v>
      </c>
      <c r="P1" s="41" t="s">
        <v>86</v>
      </c>
      <c r="Q1" s="41" t="s">
        <v>85</v>
      </c>
      <c r="R1" s="41" t="s">
        <v>246</v>
      </c>
      <c r="S1" s="41" t="s">
        <v>346</v>
      </c>
      <c r="T1" s="41" t="s">
        <v>69</v>
      </c>
      <c r="U1" s="41" t="s">
        <v>70</v>
      </c>
      <c r="V1" s="41" t="s">
        <v>245</v>
      </c>
      <c r="W1" s="41" t="s">
        <v>87</v>
      </c>
      <c r="X1" s="41" t="s">
        <v>88</v>
      </c>
      <c r="Y1" s="41" t="s">
        <v>89</v>
      </c>
      <c r="Z1" s="41" t="s">
        <v>90</v>
      </c>
      <c r="AA1" s="41" t="s">
        <v>91</v>
      </c>
      <c r="AB1" s="41" t="s">
        <v>92</v>
      </c>
    </row>
    <row r="2" spans="1:28" ht="20.100000000000001" customHeight="1">
      <c r="A2" s="67" t="str">
        <f>IF(F2="","",'第１号様式(要押印)'!$D$23)</f>
        <v/>
      </c>
      <c r="B2" s="43" t="str">
        <f>IF(F2="","",'第１号様式(要押印)'!$F$10)</f>
        <v/>
      </c>
      <c r="C2" s="43" t="str">
        <f>IF(F2="","",'第１号様式(要押印)'!$F$8)</f>
        <v/>
      </c>
      <c r="D2" s="43" t="str">
        <f>IF(F2="","",'第１号様式(要押印)'!$F$9)</f>
        <v/>
      </c>
      <c r="E2" s="43" t="str">
        <f>IF(F2="","",基本情報シート!$C$20)</f>
        <v/>
      </c>
      <c r="F2" s="43" t="str">
        <f>IF(基本情報シート!C29="","",基本情報シート!C29)</f>
        <v/>
      </c>
      <c r="G2" s="43" t="str">
        <f>IF(F2="","",基本情報シート!$C$24)</f>
        <v/>
      </c>
      <c r="H2" s="46" t="str">
        <f>IF(F2="","",様式3①!H9)</f>
        <v/>
      </c>
      <c r="I2" s="46" t="str">
        <f>IF(F2="","",IF(R2&lt;&gt;0,"Ⅲ",IF(Q2=0,"Ⅰ","Ⅱ")))</f>
        <v/>
      </c>
      <c r="J2" s="44"/>
      <c r="K2" s="44"/>
      <c r="L2" s="44"/>
      <c r="M2" s="44"/>
      <c r="N2" s="43" t="str">
        <f>IFERROR(INDEX(#REF!,MATCH(F2,#REF!,0),32),"")</f>
        <v/>
      </c>
      <c r="O2" s="44"/>
      <c r="P2" s="45" t="str">
        <f>IF(F2="","",'様式１－１'!H5)</f>
        <v/>
      </c>
      <c r="Q2" s="45" t="str">
        <f>IF(E2="","",'様式１－１'!H7)</f>
        <v/>
      </c>
      <c r="R2" s="45" t="str">
        <f>IF(F2="","",'様式１－１'!H9)</f>
        <v/>
      </c>
      <c r="S2" s="45" t="str">
        <f>IF(F2="","",SUM(P2:R2))</f>
        <v/>
      </c>
      <c r="T2" s="45" t="str">
        <f>IF(F2="","",'様式１－１'!D5)</f>
        <v/>
      </c>
      <c r="U2" s="45" t="str">
        <f>IF(F2="","",'様式１－１'!D7)</f>
        <v/>
      </c>
      <c r="V2" s="45" t="str">
        <f>IF(F2="","",'様式１－１'!D9)</f>
        <v/>
      </c>
      <c r="W2" s="46" t="str">
        <f>IF(F2="","",'第１号様式(要押印)'!$G$49)</f>
        <v/>
      </c>
      <c r="X2" s="46" t="str">
        <f>IF(F2="","",基本情報シート!$C$12)</f>
        <v/>
      </c>
      <c r="Y2" s="46" t="str">
        <f>IF(F2="","",基本情報シート!$C$13)</f>
        <v/>
      </c>
      <c r="Z2" s="46" t="str">
        <f>IF(F2="","",'第１号様式(要押印)'!$G$50)</f>
        <v/>
      </c>
      <c r="AA2" s="46" t="str">
        <f>IF(F2="","",'第１号様式(要押印)'!$G$51)</f>
        <v/>
      </c>
      <c r="AB2" s="46" t="str">
        <f>IF(F2="","",'第１号様式(要押印)'!$G$52)</f>
        <v/>
      </c>
    </row>
    <row r="3" spans="1:28" ht="20.100000000000001" customHeight="1">
      <c r="A3" s="67" t="str">
        <f>IF(F3="","",'第１号様式(要押印)'!$D$23)</f>
        <v/>
      </c>
      <c r="B3" s="43" t="str">
        <f>IF(F3="","",'第１号様式(要押印)'!$F$10)</f>
        <v/>
      </c>
      <c r="C3" s="43" t="str">
        <f>IF(F3="","",'第１号様式(要押印)'!$F$8)</f>
        <v/>
      </c>
      <c r="D3" s="43" t="str">
        <f>IF(F3="","",'第１号様式(要押印)'!$F$9)</f>
        <v/>
      </c>
      <c r="E3" s="43" t="str">
        <f>IF(F3="","",基本情報シート!$C$20)</f>
        <v/>
      </c>
      <c r="F3" s="43" t="str">
        <f>IF(基本情報シート!C30="","",基本情報シート!C30)</f>
        <v/>
      </c>
      <c r="G3" s="43" t="str">
        <f>IF(F3="","",基本情報シート!$C$24)</f>
        <v/>
      </c>
      <c r="H3" s="46" t="str">
        <f>IF(F3="","",様式3②!H9)</f>
        <v/>
      </c>
      <c r="I3" s="46" t="str">
        <f t="shared" ref="I3:I8" si="0">IF(F3="","",IF(R3&lt;&gt;0,"Ⅲ",IF(Q3=0,"Ⅰ","Ⅱ")))</f>
        <v/>
      </c>
      <c r="J3" s="44"/>
      <c r="K3" s="44"/>
      <c r="L3" s="44"/>
      <c r="M3" s="44"/>
      <c r="N3" s="43" t="str">
        <f>IFERROR(INDEX(#REF!,MATCH(F3,#REF!,0),32),"")</f>
        <v/>
      </c>
      <c r="O3" s="44"/>
      <c r="P3" s="45" t="str">
        <f>IF(F3="","",'様式１－１'!H12)</f>
        <v/>
      </c>
      <c r="Q3" s="45" t="str">
        <f>IF(E3="","",'様式１－１'!H14)</f>
        <v/>
      </c>
      <c r="R3" s="45" t="str">
        <f>IF(F3="","",'様式１－１'!H16)</f>
        <v/>
      </c>
      <c r="S3" s="45" t="str">
        <f t="shared" ref="S3:S8" si="1">IF(F3="","",SUM(P3:R3))</f>
        <v/>
      </c>
      <c r="T3" s="45" t="str">
        <f>IF(F3="","",'様式１－１'!D12)</f>
        <v/>
      </c>
      <c r="U3" s="45" t="str">
        <f>IF(F3="","",'様式１－１'!D14)</f>
        <v/>
      </c>
      <c r="V3" s="45" t="str">
        <f>IF(F3="","",'様式１－１'!D16)</f>
        <v/>
      </c>
      <c r="W3" s="46" t="str">
        <f>IF(F3="","",'第１号様式(要押印)'!$G$49)</f>
        <v/>
      </c>
      <c r="X3" s="46" t="str">
        <f>IF(F3="","",基本情報シート!$C$12)</f>
        <v/>
      </c>
      <c r="Y3" s="46" t="str">
        <f>IF(F3="","",基本情報シート!$C$13)</f>
        <v/>
      </c>
      <c r="Z3" s="46" t="str">
        <f>IF(F3="","",'第１号様式(要押印)'!$G$50)</f>
        <v/>
      </c>
      <c r="AA3" s="46" t="str">
        <f>IF(F3="","",'第１号様式(要押印)'!$G$51)</f>
        <v/>
      </c>
      <c r="AB3" s="46" t="str">
        <f>IF(F3="","",'第１号様式(要押印)'!$G$52)</f>
        <v/>
      </c>
    </row>
    <row r="4" spans="1:28" ht="20.100000000000001" customHeight="1">
      <c r="A4" s="67" t="str">
        <f>IF(F4="","",'第１号様式(要押印)'!$D$23)</f>
        <v/>
      </c>
      <c r="B4" s="43" t="str">
        <f>IF(F4="","",'第１号様式(要押印)'!$F$10)</f>
        <v/>
      </c>
      <c r="C4" s="43" t="str">
        <f>IF(F4="","",'第１号様式(要押印)'!$F$8)</f>
        <v/>
      </c>
      <c r="D4" s="43" t="str">
        <f>IF(F4="","",'第１号様式(要押印)'!$F$9)</f>
        <v/>
      </c>
      <c r="E4" s="43" t="str">
        <f>IF(F4="","",基本情報シート!$C$20)</f>
        <v/>
      </c>
      <c r="F4" s="43" t="str">
        <f>IF(基本情報シート!C31="","",基本情報シート!C31)</f>
        <v/>
      </c>
      <c r="G4" s="43" t="str">
        <f>IF(F4="","",基本情報シート!$C$24)</f>
        <v/>
      </c>
      <c r="H4" s="46" t="str">
        <f>IF(F4="","",様式3③!H9)</f>
        <v/>
      </c>
      <c r="I4" s="46" t="str">
        <f t="shared" si="0"/>
        <v/>
      </c>
      <c r="J4" s="44"/>
      <c r="K4" s="44"/>
      <c r="L4" s="44"/>
      <c r="M4" s="44"/>
      <c r="N4" s="43" t="str">
        <f>IFERROR(INDEX(#REF!,MATCH(F4,#REF!,0),32),"")</f>
        <v/>
      </c>
      <c r="O4" s="44"/>
      <c r="P4" s="45" t="str">
        <f>IF(F4="","",'様式１－１'!H19)</f>
        <v/>
      </c>
      <c r="Q4" s="45" t="str">
        <f>IF(E4="","",'様式１－１'!H21)</f>
        <v/>
      </c>
      <c r="R4" s="45" t="str">
        <f>IF(F4="","",'様式１－１'!H23)</f>
        <v/>
      </c>
      <c r="S4" s="45" t="str">
        <f t="shared" si="1"/>
        <v/>
      </c>
      <c r="T4" s="45" t="str">
        <f>IF(F4="","",'様式１－１'!D19)</f>
        <v/>
      </c>
      <c r="U4" s="45" t="str">
        <f>IF(F4="","",'様式１－１'!D21)</f>
        <v/>
      </c>
      <c r="V4" s="45" t="str">
        <f>IF(F4="","",'様式１－１'!D23)</f>
        <v/>
      </c>
      <c r="W4" s="46" t="str">
        <f>IF(F4="","",'第１号様式(要押印)'!$G$49)</f>
        <v/>
      </c>
      <c r="X4" s="46" t="str">
        <f>IF(F4="","",基本情報シート!$C$12)</f>
        <v/>
      </c>
      <c r="Y4" s="46" t="str">
        <f>IF(F4="","",基本情報シート!$C$13)</f>
        <v/>
      </c>
      <c r="Z4" s="46" t="str">
        <f>IF(F4="","",'第１号様式(要押印)'!$G$50)</f>
        <v/>
      </c>
      <c r="AA4" s="46" t="str">
        <f>IF(F4="","",'第１号様式(要押印)'!$G$51)</f>
        <v/>
      </c>
      <c r="AB4" s="46" t="str">
        <f>IF(F4="","",'第１号様式(要押印)'!$G$52)</f>
        <v/>
      </c>
    </row>
    <row r="5" spans="1:28" ht="20.100000000000001" customHeight="1">
      <c r="A5" s="67" t="str">
        <f>IF(F5="","",'第１号様式(要押印)'!$D$23)</f>
        <v/>
      </c>
      <c r="B5" s="43" t="str">
        <f>IF(F5="","",'第１号様式(要押印)'!$F$10)</f>
        <v/>
      </c>
      <c r="C5" s="43" t="str">
        <f>IF(F5="","",'第１号様式(要押印)'!$F$8)</f>
        <v/>
      </c>
      <c r="D5" s="43" t="str">
        <f>IF(F5="","",'第１号様式(要押印)'!$F$9)</f>
        <v/>
      </c>
      <c r="E5" s="43" t="str">
        <f>IF(F5="","",基本情報シート!$C$20)</f>
        <v/>
      </c>
      <c r="F5" s="43" t="str">
        <f>IF(基本情報シート!C32="","",基本情報シート!C32)</f>
        <v/>
      </c>
      <c r="G5" s="43" t="str">
        <f>IF(F5="","",基本情報シート!$C$24)</f>
        <v/>
      </c>
      <c r="H5" s="46" t="str">
        <f>IF(F5="","",様式3④!H9)</f>
        <v/>
      </c>
      <c r="I5" s="46" t="str">
        <f t="shared" si="0"/>
        <v/>
      </c>
      <c r="J5" s="44"/>
      <c r="K5" s="44"/>
      <c r="L5" s="44"/>
      <c r="M5" s="44"/>
      <c r="N5" s="43" t="str">
        <f>IFERROR(INDEX(#REF!,MATCH(F5,#REF!,0),32),"")</f>
        <v/>
      </c>
      <c r="O5" s="44"/>
      <c r="P5" s="45" t="str">
        <f>IF(F5="","",'様式１－１'!H26)</f>
        <v/>
      </c>
      <c r="Q5" s="45" t="str">
        <f>IF(E5="","",'様式１－１'!H28)</f>
        <v/>
      </c>
      <c r="R5" s="45" t="str">
        <f>IF(F5="","",'様式１－１'!H30)</f>
        <v/>
      </c>
      <c r="S5" s="45" t="str">
        <f t="shared" si="1"/>
        <v/>
      </c>
      <c r="T5" s="45" t="str">
        <f>IF(F5="","",'様式１－１'!D26)</f>
        <v/>
      </c>
      <c r="U5" s="45" t="str">
        <f>IF(F5="","",'様式１－１'!D28)</f>
        <v/>
      </c>
      <c r="V5" s="45" t="str">
        <f>IF(F5="","",'様式１－１'!D30)</f>
        <v/>
      </c>
      <c r="W5" s="46" t="str">
        <f>IF(F5="","",'第１号様式(要押印)'!$G$49)</f>
        <v/>
      </c>
      <c r="X5" s="46" t="str">
        <f>IF(F5="","",基本情報シート!$C$12)</f>
        <v/>
      </c>
      <c r="Y5" s="46" t="str">
        <f>IF(F5="","",基本情報シート!$C$13)</f>
        <v/>
      </c>
      <c r="Z5" s="46" t="str">
        <f>IF(F5="","",'第１号様式(要押印)'!$G$50)</f>
        <v/>
      </c>
      <c r="AA5" s="46" t="str">
        <f>IF(F5="","",'第１号様式(要押印)'!$G$51)</f>
        <v/>
      </c>
      <c r="AB5" s="46" t="str">
        <f>IF(F5="","",'第１号様式(要押印)'!$G$52)</f>
        <v/>
      </c>
    </row>
    <row r="6" spans="1:28" ht="20.100000000000001" customHeight="1">
      <c r="A6" s="67" t="str">
        <f>IF(F6="","",'第１号様式(要押印)'!$D$23)</f>
        <v/>
      </c>
      <c r="B6" s="43" t="str">
        <f>IF(F6="","",'第１号様式(要押印)'!$F$10)</f>
        <v/>
      </c>
      <c r="C6" s="43" t="str">
        <f>IF(F6="","",'第１号様式(要押印)'!$F$8)</f>
        <v/>
      </c>
      <c r="D6" s="43" t="str">
        <f>IF(F6="","",'第１号様式(要押印)'!$F$9)</f>
        <v/>
      </c>
      <c r="E6" s="43" t="str">
        <f>IF(F6="","",基本情報シート!$C$20)</f>
        <v/>
      </c>
      <c r="F6" s="43" t="str">
        <f>IF(基本情報シート!C33="","",基本情報シート!C33)</f>
        <v/>
      </c>
      <c r="G6" s="43" t="str">
        <f>IF(F6="","",基本情報シート!$C$24)</f>
        <v/>
      </c>
      <c r="H6" s="46" t="str">
        <f>IF(F6="","",様式3⑤!H9)</f>
        <v/>
      </c>
      <c r="I6" s="46" t="str">
        <f t="shared" si="0"/>
        <v/>
      </c>
      <c r="J6" s="44"/>
      <c r="K6" s="44"/>
      <c r="L6" s="44"/>
      <c r="M6" s="44"/>
      <c r="N6" s="43" t="str">
        <f>IFERROR(INDEX(#REF!,MATCH(F6,#REF!,0),32),"")</f>
        <v/>
      </c>
      <c r="O6" s="44"/>
      <c r="P6" s="45" t="str">
        <f>IF(F6="","",'様式１－１'!H33)</f>
        <v/>
      </c>
      <c r="Q6" s="45" t="str">
        <f>IF(E6="","",'様式１－１'!H35)</f>
        <v/>
      </c>
      <c r="R6" s="45" t="str">
        <f>IF(F6="","",'様式１－１'!H37)</f>
        <v/>
      </c>
      <c r="S6" s="45" t="str">
        <f t="shared" si="1"/>
        <v/>
      </c>
      <c r="T6" s="45" t="str">
        <f>IF(F6="","",'様式１－１'!D33)</f>
        <v/>
      </c>
      <c r="U6" s="45" t="str">
        <f>IF(F6="","",'様式１－１'!D35)</f>
        <v/>
      </c>
      <c r="V6" s="45" t="str">
        <f>IF(F6="","",'様式１－１'!D37)</f>
        <v/>
      </c>
      <c r="W6" s="46" t="str">
        <f>IF(F6="","",'第１号様式(要押印)'!$G$49)</f>
        <v/>
      </c>
      <c r="X6" s="46" t="str">
        <f>IF(F6="","",基本情報シート!$C$12)</f>
        <v/>
      </c>
      <c r="Y6" s="46" t="str">
        <f>IF(F6="","",基本情報シート!$C$13)</f>
        <v/>
      </c>
      <c r="Z6" s="46" t="str">
        <f>IF(F6="","",'第１号様式(要押印)'!$G$50)</f>
        <v/>
      </c>
      <c r="AA6" s="46" t="str">
        <f>IF(F6="","",'第１号様式(要押印)'!$G$51)</f>
        <v/>
      </c>
      <c r="AB6" s="46" t="str">
        <f>IF(F6="","",'第１号様式(要押印)'!$G$52)</f>
        <v/>
      </c>
    </row>
    <row r="7" spans="1:28" ht="20.100000000000001" customHeight="1">
      <c r="A7" s="67" t="str">
        <f>IF(F7="","",'第１号様式(要押印)'!$D$23)</f>
        <v/>
      </c>
      <c r="B7" s="43" t="str">
        <f>IF(F7="","",'第１号様式(要押印)'!$F$10)</f>
        <v/>
      </c>
      <c r="C7" s="43" t="str">
        <f>IF(F7="","",'第１号様式(要押印)'!$F$8)</f>
        <v/>
      </c>
      <c r="D7" s="43" t="str">
        <f>IF(F7="","",'第１号様式(要押印)'!$F$9)</f>
        <v/>
      </c>
      <c r="E7" s="43" t="str">
        <f>IF(F7="","",基本情報シート!$C$20)</f>
        <v/>
      </c>
      <c r="F7" s="43" t="str">
        <f>IF(基本情報シート!C34="","",基本情報シート!C34)</f>
        <v/>
      </c>
      <c r="G7" s="43" t="str">
        <f>IF(F7="","",基本情報シート!$C$24)</f>
        <v/>
      </c>
      <c r="H7" s="46" t="str">
        <f>IF(F7="","",様式3⑥!H9)</f>
        <v/>
      </c>
      <c r="I7" s="46" t="str">
        <f t="shared" si="0"/>
        <v/>
      </c>
      <c r="J7" s="44"/>
      <c r="K7" s="44"/>
      <c r="L7" s="44"/>
      <c r="M7" s="44"/>
      <c r="N7" s="43" t="str">
        <f>IFERROR(INDEX(#REF!,MATCH(F7,#REF!,0),32),"")</f>
        <v/>
      </c>
      <c r="O7" s="44"/>
      <c r="P7" s="45" t="str">
        <f>IF(F7="","",'様式１－１'!H40)</f>
        <v/>
      </c>
      <c r="Q7" s="45" t="str">
        <f>IF(E7="","",'様式１－１'!H42)</f>
        <v/>
      </c>
      <c r="R7" s="45" t="str">
        <f>IF(F7="","",'様式１－１'!H44)</f>
        <v/>
      </c>
      <c r="S7" s="45" t="str">
        <f t="shared" si="1"/>
        <v/>
      </c>
      <c r="T7" s="45" t="str">
        <f>IF(F7="","",'様式１－１'!D40)</f>
        <v/>
      </c>
      <c r="U7" s="45" t="str">
        <f>IF(F7="","",'様式１－１'!D42)</f>
        <v/>
      </c>
      <c r="V7" s="45" t="str">
        <f>IF(F7="","",'様式１－１'!D44)</f>
        <v/>
      </c>
      <c r="W7" s="46" t="str">
        <f>IF(F7="","",'第１号様式(要押印)'!$G$49)</f>
        <v/>
      </c>
      <c r="X7" s="46" t="str">
        <f>IF(F7="","",基本情報シート!$C$12)</f>
        <v/>
      </c>
      <c r="Y7" s="46" t="str">
        <f>IF(F7="","",基本情報シート!$C$13)</f>
        <v/>
      </c>
      <c r="Z7" s="46" t="str">
        <f>IF(F7="","",'第１号様式(要押印)'!$G$50)</f>
        <v/>
      </c>
      <c r="AA7" s="46" t="str">
        <f>IF(F7="","",'第１号様式(要押印)'!$G$51)</f>
        <v/>
      </c>
      <c r="AB7" s="46" t="str">
        <f>IF(F7="","",'第１号様式(要押印)'!$G$52)</f>
        <v/>
      </c>
    </row>
    <row r="8" spans="1:28" ht="20.100000000000001" customHeight="1">
      <c r="A8" s="67" t="str">
        <f>IF(F8="","",'第１号様式(要押印)'!$D$23)</f>
        <v/>
      </c>
      <c r="B8" s="43" t="str">
        <f>IF(F8="","",'第１号様式(要押印)'!$F$10)</f>
        <v/>
      </c>
      <c r="C8" s="43" t="str">
        <f>IF(F8="","",'第１号様式(要押印)'!$F$8)</f>
        <v/>
      </c>
      <c r="D8" s="43" t="str">
        <f>IF(F8="","",'第１号様式(要押印)'!$F$9)</f>
        <v/>
      </c>
      <c r="E8" s="43" t="str">
        <f>IF(F8="","",基本情報シート!$C$20)</f>
        <v/>
      </c>
      <c r="F8" s="43" t="str">
        <f>IF(基本情報シート!C35="","",基本情報シート!C35)</f>
        <v/>
      </c>
      <c r="G8" s="43" t="str">
        <f>IF(F8="","",基本情報シート!$C$24)</f>
        <v/>
      </c>
      <c r="H8" s="46" t="str">
        <f>IF(F8="","",様式3⑦!H9)</f>
        <v/>
      </c>
      <c r="I8" s="46" t="str">
        <f t="shared" si="0"/>
        <v/>
      </c>
      <c r="J8" s="44"/>
      <c r="K8" s="44"/>
      <c r="L8" s="44"/>
      <c r="M8" s="44"/>
      <c r="N8" s="43" t="str">
        <f>IFERROR(INDEX(#REF!,MATCH(F8,#REF!,0),32),"")</f>
        <v/>
      </c>
      <c r="O8" s="44"/>
      <c r="P8" s="45" t="str">
        <f>IF(F8="","",'様式１－１'!H47)</f>
        <v/>
      </c>
      <c r="Q8" s="45" t="str">
        <f>IF(E8="","",'様式１－１'!H49)</f>
        <v/>
      </c>
      <c r="R8" s="45" t="str">
        <f>IF(F8="","",'様式１－１'!H51)</f>
        <v/>
      </c>
      <c r="S8" s="45" t="str">
        <f t="shared" si="1"/>
        <v/>
      </c>
      <c r="T8" s="45" t="str">
        <f>IF(F8="","",'様式１－１'!D47)</f>
        <v/>
      </c>
      <c r="U8" s="45" t="str">
        <f>IF(F8="","",'様式１－１'!D49)</f>
        <v/>
      </c>
      <c r="V8" s="45" t="str">
        <f>IF(F8="","",'様式１－１'!D51)</f>
        <v/>
      </c>
      <c r="W8" s="46" t="str">
        <f>IF(F8="","",'第１号様式(要押印)'!$G$49)</f>
        <v/>
      </c>
      <c r="X8" s="46" t="str">
        <f>IF(F8="","",基本情報シート!$C$12)</f>
        <v/>
      </c>
      <c r="Y8" s="46" t="str">
        <f>IF(F8="","",基本情報シート!$C$13)</f>
        <v/>
      </c>
      <c r="Z8" s="46" t="str">
        <f>IF(F8="","",'第１号様式(要押印)'!$G$50)</f>
        <v/>
      </c>
      <c r="AA8" s="46" t="str">
        <f>IF(F8="","",'第１号様式(要押印)'!$G$51)</f>
        <v/>
      </c>
      <c r="AB8" s="46" t="str">
        <f>IF(F8="","",'第１号様式(要押印)'!$G$52)</f>
        <v/>
      </c>
    </row>
  </sheetData>
  <sheetProtection algorithmName="SHA-512" hashValue="OaMpedvZg4ETfyFJcBXZQqIpsfHSZZbVnk37EWI6yuxbBdtvD3nSlGZTsvd6J60Y2fa/LCBe0Lyi91K1OlaZBQ==" saltValue="Go3J1/YaVUktW4BoMCHfZw==" spinCount="100000" sheet="1"/>
  <phoneticPr fontId="3"/>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9">
    <pageSetUpPr fitToPage="1"/>
  </sheetPr>
  <dimension ref="A1:O60"/>
  <sheetViews>
    <sheetView view="pageBreakPreview" zoomScale="115" zoomScaleNormal="100" zoomScaleSheetLayoutView="115" workbookViewId="0">
      <selection activeCell="L2" sqref="L2"/>
    </sheetView>
  </sheetViews>
  <sheetFormatPr defaultColWidth="9.33203125" defaultRowHeight="14.25" customHeight="1"/>
  <cols>
    <col min="1" max="1" width="5.77734375" style="5" customWidth="1"/>
    <col min="2" max="2" width="8" style="5" customWidth="1"/>
    <col min="3" max="8" width="3.77734375" style="5" customWidth="1"/>
    <col min="9" max="14" width="10.33203125" style="5" customWidth="1"/>
    <col min="15" max="15" width="5.77734375" style="5" customWidth="1"/>
    <col min="16" max="16" width="9.33203125" style="5"/>
    <col min="17" max="17" width="9.33203125" style="5" customWidth="1"/>
    <col min="18" max="16384" width="9.33203125" style="5"/>
  </cols>
  <sheetData>
    <row r="1" spans="1:15" ht="14.25" customHeight="1">
      <c r="A1" s="7" t="s">
        <v>109</v>
      </c>
      <c r="B1" s="7"/>
      <c r="C1" s="7"/>
      <c r="D1" s="7"/>
      <c r="E1" s="7"/>
      <c r="F1" s="7"/>
      <c r="G1" s="7"/>
      <c r="H1" s="7"/>
      <c r="I1" s="7"/>
      <c r="J1" s="7"/>
      <c r="K1" s="7"/>
      <c r="L1" s="405" t="str">
        <f>'第１号様式(要押印)'!I1</f>
        <v/>
      </c>
      <c r="M1" s="405"/>
      <c r="N1" s="405"/>
      <c r="O1" s="405"/>
    </row>
    <row r="2" spans="1:15" ht="14.25" customHeight="1">
      <c r="A2" s="7"/>
      <c r="B2" s="7"/>
      <c r="C2" s="7"/>
      <c r="D2" s="7"/>
      <c r="E2" s="7"/>
      <c r="F2" s="7"/>
      <c r="G2" s="7"/>
      <c r="H2" s="7"/>
      <c r="I2" s="7"/>
      <c r="J2" s="7"/>
      <c r="K2" s="7"/>
      <c r="L2" s="7"/>
      <c r="M2" s="7"/>
      <c r="N2" s="9"/>
      <c r="O2" s="19"/>
    </row>
    <row r="3" spans="1:15" ht="14.25" customHeight="1">
      <c r="A3" s="7"/>
      <c r="B3" s="7"/>
      <c r="C3" s="7"/>
      <c r="D3" s="7"/>
      <c r="E3" s="7"/>
      <c r="F3" s="7"/>
      <c r="G3" s="7"/>
      <c r="H3" s="7"/>
      <c r="I3" s="7"/>
      <c r="J3" s="7"/>
      <c r="K3" s="7"/>
      <c r="L3" s="7"/>
      <c r="M3" s="7"/>
      <c r="N3" s="9"/>
      <c r="O3" s="19"/>
    </row>
    <row r="4" spans="1:15" ht="14.25" customHeight="1">
      <c r="A4" s="7"/>
      <c r="B4" s="7"/>
      <c r="C4" s="7"/>
      <c r="D4" s="7"/>
      <c r="E4" s="7"/>
      <c r="F4" s="7"/>
      <c r="G4" s="7"/>
      <c r="H4" s="7"/>
      <c r="I4" s="7"/>
      <c r="J4" s="7"/>
      <c r="K4" s="7"/>
      <c r="L4" s="7"/>
      <c r="M4" s="7"/>
      <c r="N4" s="9"/>
      <c r="O4" s="19"/>
    </row>
    <row r="5" spans="1:15" ht="14.25" customHeight="1">
      <c r="A5" s="7"/>
      <c r="B5" s="7" t="s">
        <v>74</v>
      </c>
      <c r="C5" s="7"/>
      <c r="D5" s="7"/>
      <c r="E5" s="7"/>
      <c r="F5" s="7"/>
      <c r="G5" s="7"/>
      <c r="H5" s="7"/>
      <c r="I5" s="7"/>
      <c r="J5" s="7"/>
      <c r="K5" s="7"/>
      <c r="L5" s="7"/>
      <c r="M5" s="7"/>
      <c r="N5" s="7"/>
      <c r="O5" s="9"/>
    </row>
    <row r="6" spans="1:15" ht="14.25" customHeight="1">
      <c r="A6" s="7"/>
      <c r="B6" s="7"/>
      <c r="C6" s="7"/>
      <c r="D6" s="7"/>
      <c r="E6" s="7"/>
      <c r="F6" s="7"/>
      <c r="G6" s="7"/>
      <c r="H6" s="7"/>
      <c r="I6" s="7"/>
      <c r="J6" s="7"/>
      <c r="K6" s="7"/>
      <c r="L6" s="7"/>
      <c r="M6" s="7"/>
      <c r="N6" s="9"/>
      <c r="O6" s="19"/>
    </row>
    <row r="7" spans="1:15" ht="14.25" customHeight="1">
      <c r="A7" s="7"/>
      <c r="B7" s="7"/>
      <c r="C7" s="7"/>
      <c r="D7" s="7"/>
      <c r="E7" s="7"/>
      <c r="F7" s="7"/>
      <c r="G7" s="7"/>
      <c r="H7" s="7"/>
      <c r="I7" s="7"/>
      <c r="J7" s="7"/>
      <c r="K7" s="7"/>
      <c r="L7" s="7"/>
      <c r="M7" s="7"/>
      <c r="N7" s="9"/>
      <c r="O7" s="19"/>
    </row>
    <row r="8" spans="1:15" ht="14.25" customHeight="1">
      <c r="A8" s="7"/>
      <c r="B8" s="7"/>
      <c r="C8" s="7"/>
      <c r="D8" s="7"/>
      <c r="E8" s="7"/>
      <c r="F8" s="7"/>
      <c r="G8" s="7"/>
      <c r="H8" s="7"/>
      <c r="I8" s="7"/>
      <c r="J8" s="7"/>
      <c r="K8" s="7"/>
      <c r="L8" s="7"/>
      <c r="M8" s="887" t="s">
        <v>101</v>
      </c>
      <c r="N8" s="887"/>
      <c r="O8" s="887"/>
    </row>
    <row r="9" spans="1:15" ht="14.25" customHeight="1">
      <c r="A9" s="7" t="s">
        <v>111</v>
      </c>
      <c r="B9" s="7"/>
      <c r="C9" s="7"/>
      <c r="D9" s="7"/>
      <c r="E9" s="7"/>
      <c r="F9" s="7"/>
      <c r="G9" s="7"/>
      <c r="H9" s="7"/>
      <c r="I9" s="7"/>
      <c r="J9" s="7"/>
      <c r="K9" s="7"/>
      <c r="L9" s="7"/>
      <c r="M9" s="7"/>
      <c r="N9" s="7"/>
      <c r="O9" s="9"/>
    </row>
    <row r="10" spans="1:15" ht="14.25" customHeight="1">
      <c r="A10" s="7"/>
      <c r="B10" s="7"/>
      <c r="C10" s="7"/>
      <c r="D10" s="7"/>
      <c r="E10" s="7"/>
      <c r="F10" s="7"/>
      <c r="G10" s="7"/>
      <c r="H10" s="7"/>
      <c r="I10" s="7"/>
      <c r="J10" s="7"/>
      <c r="K10" s="7"/>
      <c r="L10" s="7"/>
      <c r="M10" s="62"/>
      <c r="N10" s="62"/>
      <c r="O10" s="62"/>
    </row>
    <row r="11" spans="1:15" ht="14.25" customHeight="1">
      <c r="A11" s="7" t="s">
        <v>111</v>
      </c>
      <c r="B11" s="7"/>
      <c r="C11" s="7"/>
      <c r="D11" s="7"/>
      <c r="E11" s="7"/>
      <c r="F11" s="7"/>
      <c r="G11" s="7"/>
      <c r="H11" s="7"/>
      <c r="I11" s="7"/>
      <c r="J11" s="7"/>
      <c r="K11" s="7"/>
      <c r="L11" s="7"/>
      <c r="M11" s="7"/>
      <c r="N11" s="7"/>
      <c r="O11" s="9"/>
    </row>
    <row r="12" spans="1:15" ht="14.25" customHeight="1">
      <c r="A12" s="7"/>
      <c r="B12" s="7"/>
      <c r="C12" s="7"/>
      <c r="D12" s="7"/>
      <c r="E12" s="7"/>
      <c r="F12" s="7"/>
      <c r="G12" s="7"/>
      <c r="H12" s="7"/>
      <c r="I12" s="11" t="s">
        <v>75</v>
      </c>
      <c r="J12" s="9"/>
      <c r="K12" s="403" t="str">
        <f>IF(基本情報シート!C9="","",基本情報シート!C9)</f>
        <v/>
      </c>
      <c r="L12" s="403"/>
      <c r="M12" s="403"/>
      <c r="N12" s="403"/>
      <c r="O12" s="403"/>
    </row>
    <row r="13" spans="1:15" ht="14.25" customHeight="1">
      <c r="A13" s="7"/>
      <c r="B13" s="7"/>
      <c r="C13" s="7"/>
      <c r="D13" s="7"/>
      <c r="E13" s="7"/>
      <c r="F13" s="7"/>
      <c r="G13" s="7"/>
      <c r="H13" s="9"/>
      <c r="I13" s="11"/>
      <c r="J13" s="9"/>
      <c r="K13" s="9"/>
      <c r="L13" s="9"/>
      <c r="M13" s="9"/>
      <c r="N13" s="9"/>
      <c r="O13" s="9"/>
    </row>
    <row r="14" spans="1:15" ht="14.25" customHeight="1">
      <c r="A14" s="7"/>
      <c r="B14" s="7"/>
      <c r="C14" s="7"/>
      <c r="D14" s="7"/>
      <c r="E14" s="7"/>
      <c r="F14" s="7"/>
      <c r="G14" s="7"/>
      <c r="H14" s="9"/>
      <c r="I14" s="11" t="s">
        <v>6</v>
      </c>
      <c r="J14" s="9"/>
      <c r="K14" s="403" t="str">
        <f>IF(基本情報シート!C5="","",基本情報シート!C5)</f>
        <v/>
      </c>
      <c r="L14" s="403"/>
      <c r="M14" s="403"/>
      <c r="N14" s="403"/>
      <c r="O14" s="403"/>
    </row>
    <row r="15" spans="1:15" ht="14.25" customHeight="1">
      <c r="A15" s="7"/>
      <c r="B15" s="7"/>
      <c r="C15" s="7"/>
      <c r="D15" s="7"/>
      <c r="E15" s="7"/>
      <c r="F15" s="7"/>
      <c r="G15" s="7"/>
      <c r="H15" s="12"/>
      <c r="I15" s="13"/>
      <c r="J15" s="9"/>
      <c r="K15" s="13"/>
      <c r="L15" s="13"/>
      <c r="M15" s="13"/>
      <c r="N15" s="13"/>
      <c r="O15" s="9"/>
    </row>
    <row r="16" spans="1:15" ht="14.25" customHeight="1">
      <c r="A16" s="7"/>
      <c r="B16" s="7"/>
      <c r="C16" s="7"/>
      <c r="D16" s="7"/>
      <c r="E16" s="7"/>
      <c r="F16" s="7"/>
      <c r="G16" s="7"/>
      <c r="H16" s="9"/>
      <c r="I16" s="13" t="s">
        <v>40</v>
      </c>
      <c r="J16" s="9"/>
      <c r="K16" s="407" t="str">
        <f>IF(基本情報シート!C6="","",基本情報シート!C6)</f>
        <v/>
      </c>
      <c r="L16" s="407"/>
      <c r="M16" s="407" t="str">
        <f>IF(基本情報シート!C7="","",基本情報シート!C7)</f>
        <v/>
      </c>
      <c r="N16" s="407"/>
      <c r="O16" s="87"/>
    </row>
    <row r="17" spans="1:15" ht="14.25" customHeight="1">
      <c r="A17" s="7"/>
      <c r="B17" s="7"/>
      <c r="C17" s="7"/>
      <c r="D17" s="7"/>
      <c r="E17" s="7"/>
      <c r="F17" s="7"/>
      <c r="G17" s="7"/>
      <c r="H17" s="7"/>
      <c r="I17" s="7"/>
      <c r="J17" s="7"/>
      <c r="K17" s="7"/>
      <c r="L17" s="19"/>
      <c r="M17" s="19"/>
      <c r="N17" s="19"/>
      <c r="O17" s="9"/>
    </row>
    <row r="18" spans="1:15" ht="14.25" customHeight="1">
      <c r="A18" s="7"/>
      <c r="B18" s="7"/>
      <c r="C18" s="7"/>
      <c r="D18" s="7"/>
      <c r="E18" s="7"/>
      <c r="F18" s="7"/>
      <c r="G18" s="7"/>
      <c r="H18" s="7"/>
      <c r="I18" s="7"/>
      <c r="J18" s="7"/>
      <c r="K18" s="7"/>
      <c r="L18" s="19"/>
      <c r="M18" s="19"/>
      <c r="N18" s="19"/>
      <c r="O18" s="9"/>
    </row>
    <row r="19" spans="1:15" ht="14.25" customHeight="1">
      <c r="A19" s="7"/>
      <c r="B19" s="7"/>
      <c r="C19" s="7"/>
      <c r="D19" s="7"/>
      <c r="E19" s="7"/>
      <c r="F19" s="7"/>
      <c r="G19" s="7"/>
      <c r="H19" s="7"/>
      <c r="I19" s="7"/>
      <c r="J19" s="7"/>
      <c r="K19" s="7"/>
      <c r="L19" s="19"/>
      <c r="M19" s="19"/>
      <c r="N19" s="19"/>
      <c r="O19" s="9"/>
    </row>
    <row r="20" spans="1:15" ht="14.25" customHeight="1">
      <c r="A20" s="7"/>
      <c r="B20" s="11"/>
      <c r="C20" s="19" t="s">
        <v>165</v>
      </c>
      <c r="D20" s="94">
        <f>基本情報シート!D1</f>
        <v>8</v>
      </c>
      <c r="E20" s="7" t="s">
        <v>164</v>
      </c>
      <c r="F20" s="89"/>
      <c r="G20" s="90"/>
      <c r="H20" s="90"/>
      <c r="I20" s="90"/>
      <c r="J20" s="90"/>
      <c r="K20" s="90"/>
      <c r="L20" s="90"/>
      <c r="M20" s="90"/>
      <c r="N20" s="90"/>
      <c r="O20" s="9"/>
    </row>
    <row r="21" spans="1:15" ht="14.25" customHeight="1">
      <c r="A21" s="7"/>
      <c r="B21" s="11"/>
      <c r="C21" s="11"/>
      <c r="D21" s="11"/>
      <c r="E21" s="11"/>
      <c r="F21" s="11"/>
      <c r="G21" s="11"/>
      <c r="H21" s="11"/>
      <c r="I21" s="11"/>
      <c r="J21" s="11"/>
      <c r="K21" s="11"/>
      <c r="L21" s="11"/>
      <c r="M21" s="11"/>
      <c r="N21" s="11"/>
      <c r="O21" s="9"/>
    </row>
    <row r="22" spans="1:15" ht="14.25" customHeight="1">
      <c r="A22" s="61"/>
      <c r="B22" s="61"/>
      <c r="C22" s="61"/>
      <c r="D22" s="61"/>
      <c r="E22" s="61"/>
      <c r="F22" s="61"/>
      <c r="G22" s="61"/>
      <c r="H22" s="61"/>
      <c r="I22" s="61"/>
      <c r="J22" s="61"/>
      <c r="K22" s="61"/>
      <c r="L22" s="61"/>
      <c r="M22" s="61"/>
      <c r="N22" s="61"/>
      <c r="O22" s="61"/>
    </row>
    <row r="23" spans="1:15" ht="14.25" customHeight="1">
      <c r="A23" s="61"/>
      <c r="B23" s="886" t="s">
        <v>167</v>
      </c>
      <c r="C23" s="886"/>
      <c r="D23" s="886"/>
      <c r="E23" s="886"/>
      <c r="F23" s="886"/>
      <c r="G23" s="886"/>
      <c r="H23" s="89">
        <f>基本情報シート!D1</f>
        <v>8</v>
      </c>
      <c r="I23" s="11" t="s">
        <v>166</v>
      </c>
      <c r="J23" s="88"/>
      <c r="K23" s="88"/>
      <c r="L23" s="88"/>
      <c r="M23" s="88"/>
      <c r="N23" s="88"/>
      <c r="O23" s="61"/>
    </row>
    <row r="24" spans="1:15" ht="14.25" customHeight="1">
      <c r="A24" s="61"/>
      <c r="B24" s="11" t="s">
        <v>163</v>
      </c>
      <c r="C24" s="88"/>
      <c r="D24" s="88"/>
      <c r="E24" s="88"/>
      <c r="F24" s="88"/>
      <c r="G24" s="88"/>
      <c r="H24" s="88"/>
      <c r="I24" s="88"/>
      <c r="J24" s="88"/>
      <c r="K24" s="88"/>
      <c r="L24" s="88"/>
      <c r="M24" s="88"/>
      <c r="N24" s="88"/>
      <c r="O24" s="61"/>
    </row>
    <row r="25" spans="1:15" ht="14.25" customHeight="1">
      <c r="A25" s="7"/>
      <c r="B25" s="9"/>
      <c r="C25" s="9"/>
      <c r="D25" s="9"/>
      <c r="E25" s="9"/>
      <c r="F25" s="9"/>
      <c r="G25" s="9"/>
      <c r="H25" s="9"/>
      <c r="I25" s="9"/>
      <c r="J25" s="9"/>
      <c r="K25" s="9"/>
      <c r="L25" s="9"/>
      <c r="M25" s="9"/>
      <c r="N25" s="9"/>
      <c r="O25" s="9"/>
    </row>
    <row r="26" spans="1:15" ht="14.25" customHeight="1">
      <c r="A26" s="7"/>
      <c r="B26" s="9"/>
      <c r="C26" s="9"/>
      <c r="D26" s="9"/>
      <c r="E26" s="9"/>
      <c r="F26" s="9"/>
      <c r="G26" s="9"/>
      <c r="H26" s="9"/>
      <c r="I26" s="9"/>
      <c r="J26" s="9"/>
      <c r="K26" s="9"/>
      <c r="L26" s="9"/>
      <c r="M26" s="9"/>
      <c r="N26" s="9"/>
      <c r="O26" s="9"/>
    </row>
    <row r="27" spans="1:15" ht="14.25" customHeight="1">
      <c r="A27" s="410" t="s">
        <v>110</v>
      </c>
      <c r="B27" s="410"/>
      <c r="C27" s="410"/>
      <c r="D27" s="410"/>
      <c r="E27" s="410"/>
      <c r="F27" s="410"/>
      <c r="G27" s="410"/>
      <c r="H27" s="410"/>
      <c r="I27" s="410"/>
      <c r="J27" s="410"/>
      <c r="K27" s="410"/>
      <c r="L27" s="410"/>
      <c r="M27" s="410"/>
      <c r="N27" s="410"/>
      <c r="O27" s="410"/>
    </row>
    <row r="28" spans="1:15" ht="14.25" customHeight="1">
      <c r="A28" s="7"/>
      <c r="B28" s="9"/>
      <c r="C28" s="9"/>
      <c r="D28" s="9"/>
      <c r="E28" s="9"/>
      <c r="F28" s="9"/>
      <c r="G28" s="9"/>
      <c r="H28" s="9"/>
      <c r="I28" s="9"/>
      <c r="J28" s="9"/>
      <c r="K28" s="9"/>
      <c r="L28" s="9"/>
      <c r="M28" s="9"/>
      <c r="N28" s="9"/>
      <c r="O28" s="9"/>
    </row>
    <row r="29" spans="1:15" ht="14.25" customHeight="1">
      <c r="A29" s="7"/>
      <c r="B29" s="9"/>
      <c r="C29" s="9"/>
      <c r="D29" s="9"/>
      <c r="E29" s="9"/>
      <c r="F29" s="9"/>
      <c r="G29" s="9"/>
      <c r="H29" s="9"/>
      <c r="I29" s="9"/>
      <c r="J29" s="9"/>
      <c r="K29" s="9"/>
      <c r="L29" s="9"/>
      <c r="M29" s="9"/>
      <c r="N29" s="9"/>
      <c r="O29" s="9"/>
    </row>
    <row r="30" spans="1:15" ht="14.25" customHeight="1">
      <c r="A30" s="7"/>
      <c r="B30" s="7" t="s">
        <v>117</v>
      </c>
      <c r="C30" s="7"/>
      <c r="D30" s="7"/>
      <c r="E30" s="7"/>
      <c r="F30" s="7"/>
      <c r="G30" s="7"/>
      <c r="H30" s="7"/>
      <c r="I30" s="836" t="str">
        <f>IF(基本情報シート!C20="","",基本情報シート!C20)</f>
        <v/>
      </c>
      <c r="J30" s="836"/>
      <c r="K30" s="836"/>
      <c r="L30" s="836"/>
      <c r="M30" s="25"/>
      <c r="N30" s="25"/>
      <c r="O30" s="9"/>
    </row>
    <row r="31" spans="1:15" ht="14.25" customHeight="1">
      <c r="A31" s="7"/>
      <c r="B31" s="7"/>
      <c r="C31" s="7"/>
      <c r="D31" s="7"/>
      <c r="E31" s="7"/>
      <c r="F31" s="7"/>
      <c r="G31" s="7"/>
      <c r="H31" s="7"/>
      <c r="I31" s="9"/>
      <c r="J31" s="25"/>
      <c r="K31" s="25"/>
      <c r="L31" s="25"/>
      <c r="M31" s="25"/>
      <c r="N31" s="25"/>
      <c r="O31" s="9"/>
    </row>
    <row r="32" spans="1:15" ht="14.25" customHeight="1">
      <c r="A32" s="7"/>
      <c r="B32" s="7" t="s">
        <v>108</v>
      </c>
      <c r="C32" s="7"/>
      <c r="D32" s="7"/>
      <c r="E32" s="7"/>
      <c r="F32" s="7"/>
      <c r="G32" s="7"/>
      <c r="H32" s="7"/>
      <c r="I32" s="890" t="e">
        <f ca="1">K43</f>
        <v>#REF!</v>
      </c>
      <c r="J32" s="890"/>
      <c r="K32" s="890"/>
      <c r="L32" s="890"/>
      <c r="M32" s="25"/>
      <c r="N32" s="25"/>
      <c r="O32" s="9"/>
    </row>
    <row r="33" spans="1:15" ht="14.25" customHeight="1">
      <c r="A33" s="7"/>
      <c r="B33" s="7"/>
      <c r="C33" s="7"/>
      <c r="D33" s="7"/>
      <c r="E33" s="7"/>
      <c r="F33" s="7"/>
      <c r="G33" s="7"/>
      <c r="H33" s="7"/>
      <c r="I33" s="9"/>
      <c r="J33" s="9"/>
      <c r="K33" s="9"/>
      <c r="L33" s="9"/>
      <c r="M33" s="25"/>
      <c r="N33" s="25"/>
      <c r="O33" s="9"/>
    </row>
    <row r="34" spans="1:15" ht="14.25" customHeight="1">
      <c r="A34" s="7"/>
      <c r="B34" s="7" t="s">
        <v>112</v>
      </c>
      <c r="C34" s="20"/>
      <c r="D34" s="20"/>
      <c r="E34" s="20"/>
      <c r="F34" s="20"/>
      <c r="G34" s="20"/>
      <c r="H34" s="20"/>
      <c r="I34" s="20"/>
      <c r="J34" s="20"/>
      <c r="K34" s="20"/>
      <c r="L34" s="20"/>
      <c r="M34" s="20"/>
      <c r="N34" s="20"/>
      <c r="O34" s="9"/>
    </row>
    <row r="35" spans="1:15" ht="14.25" customHeight="1">
      <c r="A35" s="7"/>
      <c r="B35" s="366" t="s">
        <v>34</v>
      </c>
      <c r="C35" s="367"/>
      <c r="D35" s="368"/>
      <c r="E35" s="368"/>
      <c r="F35" s="368"/>
      <c r="G35" s="368"/>
      <c r="H35" s="368"/>
      <c r="I35" s="376" t="s">
        <v>77</v>
      </c>
      <c r="J35" s="377"/>
      <c r="K35" s="896" t="s">
        <v>81</v>
      </c>
      <c r="L35" s="377"/>
      <c r="M35" s="7"/>
      <c r="N35" s="7"/>
      <c r="O35" s="9"/>
    </row>
    <row r="36" spans="1:15" ht="14.25" customHeight="1">
      <c r="A36" s="7"/>
      <c r="B36" s="91">
        <v>1</v>
      </c>
      <c r="C36" s="891" t="e">
        <f ca="1">IF(OFFSET(#REF!,5*B36-5,0)="","（ユニット名）",OFFSET(#REF!,5*B36-5,0))</f>
        <v>#REF!</v>
      </c>
      <c r="D36" s="892"/>
      <c r="E36" s="892"/>
      <c r="F36" s="892"/>
      <c r="G36" s="892"/>
      <c r="H36" s="893"/>
      <c r="I36" s="378" t="e">
        <f ca="1">IF(C36="","",#REF!)</f>
        <v>#REF!</v>
      </c>
      <c r="J36" s="379"/>
      <c r="K36" s="378" t="e">
        <f ca="1">IF(B36="","",I36)</f>
        <v>#REF!</v>
      </c>
      <c r="L36" s="379"/>
      <c r="M36" s="7"/>
      <c r="N36" s="7"/>
      <c r="O36" s="9"/>
    </row>
    <row r="37" spans="1:15" ht="14.25" customHeight="1">
      <c r="A37" s="9"/>
      <c r="B37" s="92">
        <v>2</v>
      </c>
      <c r="C37" s="365" t="e">
        <f ca="1">IF(OFFSET(#REF!,5*B37-5,0)="","（ユニット名）",OFFSET(#REF!,5*B37-5,0))</f>
        <v>#REF!</v>
      </c>
      <c r="D37" s="894"/>
      <c r="E37" s="894"/>
      <c r="F37" s="894"/>
      <c r="G37" s="894"/>
      <c r="H37" s="895"/>
      <c r="I37" s="361" t="e">
        <f ca="1">IF(C37="","",#REF!)</f>
        <v>#REF!</v>
      </c>
      <c r="J37" s="362"/>
      <c r="K37" s="897" t="e">
        <f t="shared" ref="K37:K41" ca="1" si="0">IF(B37="","",I37)</f>
        <v>#REF!</v>
      </c>
      <c r="L37" s="898"/>
      <c r="M37" s="9"/>
      <c r="N37" s="9"/>
      <c r="O37" s="9"/>
    </row>
    <row r="38" spans="1:15" ht="14.25" customHeight="1">
      <c r="A38" s="7"/>
      <c r="B38" s="92">
        <v>3</v>
      </c>
      <c r="C38" s="365" t="e">
        <f ca="1">IF(OFFSET(#REF!,5*B38-5,0)="","（ユニット名）",OFFSET(#REF!,5*B38-5,0))</f>
        <v>#REF!</v>
      </c>
      <c r="D38" s="894"/>
      <c r="E38" s="894"/>
      <c r="F38" s="894"/>
      <c r="G38" s="894"/>
      <c r="H38" s="895"/>
      <c r="I38" s="361" t="e">
        <f ca="1">IF(C38="","",#REF!)</f>
        <v>#REF!</v>
      </c>
      <c r="J38" s="362"/>
      <c r="K38" s="897" t="e">
        <f t="shared" ca="1" si="0"/>
        <v>#REF!</v>
      </c>
      <c r="L38" s="898"/>
      <c r="M38" s="7"/>
      <c r="N38" s="7"/>
      <c r="O38" s="9"/>
    </row>
    <row r="39" spans="1:15" ht="14.25" customHeight="1">
      <c r="A39" s="7"/>
      <c r="B39" s="92">
        <v>4</v>
      </c>
      <c r="C39" s="365" t="e">
        <f ca="1">IF(OFFSET(#REF!,5*B39-5,0)="","（ユニット名）",OFFSET(#REF!,5*B39-5,0))</f>
        <v>#REF!</v>
      </c>
      <c r="D39" s="894"/>
      <c r="E39" s="894"/>
      <c r="F39" s="894"/>
      <c r="G39" s="894"/>
      <c r="H39" s="895"/>
      <c r="I39" s="361" t="e">
        <f ca="1">IF(C39="","",#REF!)</f>
        <v>#REF!</v>
      </c>
      <c r="J39" s="362"/>
      <c r="K39" s="897" t="e">
        <f t="shared" ca="1" si="0"/>
        <v>#REF!</v>
      </c>
      <c r="L39" s="898"/>
      <c r="M39" s="10"/>
      <c r="N39" s="10"/>
      <c r="O39" s="9"/>
    </row>
    <row r="40" spans="1:15" ht="14.25" customHeight="1">
      <c r="A40" s="7"/>
      <c r="B40" s="92">
        <v>5</v>
      </c>
      <c r="C40" s="365" t="e">
        <f ca="1">IF(OFFSET(#REF!,5*B40-5,0)="","（ユニット名）",OFFSET(#REF!,5*B40-5,0))</f>
        <v>#REF!</v>
      </c>
      <c r="D40" s="894"/>
      <c r="E40" s="894"/>
      <c r="F40" s="894"/>
      <c r="G40" s="894"/>
      <c r="H40" s="895"/>
      <c r="I40" s="361" t="e">
        <f ca="1">IF(C40="","",#REF!)</f>
        <v>#REF!</v>
      </c>
      <c r="J40" s="362"/>
      <c r="K40" s="897" t="e">
        <f t="shared" ca="1" si="0"/>
        <v>#REF!</v>
      </c>
      <c r="L40" s="898"/>
      <c r="M40" s="10"/>
      <c r="N40" s="10"/>
      <c r="O40" s="9"/>
    </row>
    <row r="41" spans="1:15" ht="14.25" customHeight="1">
      <c r="A41" s="7"/>
      <c r="B41" s="92">
        <v>6</v>
      </c>
      <c r="C41" s="365" t="e">
        <f ca="1">IF(OFFSET(#REF!,5*B41-5,0)="","（ユニット名）",OFFSET(#REF!,5*B41-5,0))</f>
        <v>#REF!</v>
      </c>
      <c r="D41" s="894"/>
      <c r="E41" s="894"/>
      <c r="F41" s="894"/>
      <c r="G41" s="894"/>
      <c r="H41" s="895"/>
      <c r="I41" s="400" t="e">
        <f ca="1">IF(C41="","",#REF!)</f>
        <v>#REF!</v>
      </c>
      <c r="J41" s="401"/>
      <c r="K41" s="902" t="e">
        <f t="shared" ca="1" si="0"/>
        <v>#REF!</v>
      </c>
      <c r="L41" s="903"/>
      <c r="M41" s="10"/>
      <c r="N41" s="10"/>
      <c r="O41" s="9"/>
    </row>
    <row r="42" spans="1:15" ht="14.25" customHeight="1" thickBot="1">
      <c r="A42" s="7"/>
      <c r="B42" s="93">
        <v>7</v>
      </c>
      <c r="C42" s="899" t="e">
        <f ca="1">IF(OFFSET(#REF!,5*B42-5,0)="","（ユニット名）",OFFSET(#REF!,5*B42-5,0))</f>
        <v>#REF!</v>
      </c>
      <c r="D42" s="900"/>
      <c r="E42" s="900"/>
      <c r="F42" s="900"/>
      <c r="G42" s="900"/>
      <c r="H42" s="901"/>
      <c r="I42" s="359" t="e">
        <f ca="1">IF(C42="","",#REF!)</f>
        <v>#REF!</v>
      </c>
      <c r="J42" s="360"/>
      <c r="K42" s="888" t="e">
        <f t="shared" ref="K42" ca="1" si="1">IF(B42="","",I42)</f>
        <v>#REF!</v>
      </c>
      <c r="L42" s="889"/>
      <c r="M42" s="10"/>
      <c r="N42" s="10"/>
      <c r="O42" s="9"/>
    </row>
    <row r="43" spans="1:15" ht="14.25" customHeight="1" thickTop="1">
      <c r="A43" s="7"/>
      <c r="B43" s="397" t="s">
        <v>3</v>
      </c>
      <c r="C43" s="398"/>
      <c r="D43" s="399"/>
      <c r="E43" s="399"/>
      <c r="F43" s="399"/>
      <c r="G43" s="399"/>
      <c r="H43" s="399"/>
      <c r="I43" s="380" t="e">
        <f ca="1">SUM(I36:J42)</f>
        <v>#REF!</v>
      </c>
      <c r="J43" s="381"/>
      <c r="K43" s="904" t="e">
        <f ca="1">SUM(K36:L42)</f>
        <v>#REF!</v>
      </c>
      <c r="L43" s="381"/>
      <c r="M43" s="10"/>
      <c r="N43" s="10"/>
      <c r="O43" s="9"/>
    </row>
    <row r="44" spans="1:15" ht="14.25" customHeight="1">
      <c r="A44" s="7"/>
      <c r="B44" s="16"/>
      <c r="C44" s="9"/>
      <c r="D44" s="9"/>
      <c r="E44" s="9"/>
      <c r="F44" s="9"/>
      <c r="G44" s="9"/>
      <c r="H44" s="9"/>
      <c r="I44" s="9"/>
      <c r="J44" s="18"/>
      <c r="K44" s="18"/>
      <c r="L44" s="10"/>
      <c r="M44" s="10"/>
      <c r="N44" s="10"/>
      <c r="O44" s="9"/>
    </row>
    <row r="45" spans="1:15" ht="14.25" customHeight="1">
      <c r="A45" s="7"/>
      <c r="B45" s="7"/>
      <c r="C45" s="7"/>
      <c r="D45" s="7"/>
      <c r="E45" s="7"/>
      <c r="F45" s="7"/>
      <c r="G45" s="7"/>
      <c r="H45" s="7"/>
      <c r="I45" s="7"/>
      <c r="J45" s="7"/>
      <c r="K45" s="7"/>
      <c r="L45" s="7"/>
      <c r="M45" s="7"/>
      <c r="N45" s="7"/>
      <c r="O45" s="9"/>
    </row>
    <row r="46" spans="1:15" ht="14.25" customHeight="1">
      <c r="A46" s="7"/>
      <c r="B46" s="7"/>
      <c r="C46" s="7"/>
      <c r="D46" s="7"/>
      <c r="E46" s="7"/>
      <c r="F46" s="7"/>
      <c r="G46" s="7"/>
      <c r="H46" s="7"/>
      <c r="I46" s="7"/>
      <c r="J46" s="7"/>
      <c r="K46" s="7"/>
      <c r="L46" s="7"/>
      <c r="M46" s="7"/>
      <c r="N46" s="7"/>
      <c r="O46" s="9"/>
    </row>
    <row r="47" spans="1:15" ht="14.25" customHeight="1">
      <c r="A47" s="7"/>
      <c r="B47" s="7"/>
      <c r="C47" s="7"/>
      <c r="D47" s="7"/>
      <c r="E47" s="7"/>
      <c r="F47" s="7"/>
      <c r="G47" s="7"/>
      <c r="H47" s="7"/>
      <c r="I47" s="7"/>
      <c r="J47" s="7"/>
      <c r="K47" s="7"/>
      <c r="L47" s="7"/>
      <c r="M47" s="7"/>
      <c r="N47" s="7"/>
      <c r="O47" s="9"/>
    </row>
    <row r="48" spans="1:15" ht="14.25" customHeight="1">
      <c r="A48" s="7"/>
      <c r="B48" s="7"/>
      <c r="C48" s="7"/>
      <c r="D48" s="7"/>
      <c r="E48" s="7"/>
      <c r="F48" s="7"/>
      <c r="G48" s="7"/>
      <c r="H48" s="7"/>
      <c r="I48" s="7"/>
      <c r="J48" s="7"/>
      <c r="K48" s="7"/>
      <c r="L48" s="7"/>
      <c r="M48" s="7"/>
      <c r="N48" s="7"/>
      <c r="O48" s="9"/>
    </row>
    <row r="49" spans="1:14" ht="14.25" customHeight="1">
      <c r="A49" s="6"/>
      <c r="B49" s="6"/>
      <c r="C49" s="6"/>
      <c r="D49" s="6"/>
      <c r="E49" s="6"/>
      <c r="F49" s="6"/>
      <c r="G49" s="6"/>
      <c r="H49" s="8"/>
      <c r="I49" s="8"/>
      <c r="J49" s="26"/>
      <c r="K49" s="26"/>
      <c r="L49" s="26"/>
      <c r="M49" s="26"/>
      <c r="N49" s="26"/>
    </row>
    <row r="50" spans="1:14" ht="14.25" customHeight="1">
      <c r="A50" s="6"/>
      <c r="B50" s="6"/>
      <c r="C50" s="6"/>
      <c r="D50" s="6"/>
      <c r="E50" s="6"/>
      <c r="F50" s="6"/>
      <c r="G50" s="6"/>
      <c r="H50" s="8"/>
      <c r="I50" s="8"/>
      <c r="J50" s="26"/>
      <c r="K50" s="26"/>
      <c r="L50" s="26"/>
      <c r="M50" s="26"/>
      <c r="N50" s="26"/>
    </row>
    <row r="51" spans="1:14" ht="14.25" customHeight="1">
      <c r="A51" s="6"/>
      <c r="B51" s="6"/>
      <c r="C51" s="6"/>
      <c r="D51" s="6"/>
      <c r="E51" s="6"/>
      <c r="F51" s="6"/>
      <c r="G51" s="6"/>
      <c r="H51" s="8"/>
      <c r="I51" s="8"/>
      <c r="J51" s="27"/>
      <c r="K51" s="26"/>
      <c r="L51" s="26"/>
      <c r="M51" s="26"/>
      <c r="N51" s="26"/>
    </row>
    <row r="52" spans="1:14" ht="14.25" customHeight="1">
      <c r="A52" s="6"/>
      <c r="B52" s="6"/>
      <c r="C52" s="6"/>
      <c r="D52" s="6"/>
      <c r="E52" s="6"/>
      <c r="F52" s="6"/>
      <c r="G52" s="6"/>
    </row>
    <row r="53" spans="1:14" ht="14.25" customHeight="1">
      <c r="A53" s="6"/>
      <c r="B53" s="6"/>
      <c r="C53" s="6"/>
      <c r="D53" s="6"/>
      <c r="E53" s="6"/>
      <c r="F53" s="6"/>
      <c r="G53" s="6"/>
    </row>
    <row r="54" spans="1:14" ht="14.25" customHeight="1">
      <c r="A54" s="6"/>
      <c r="B54" s="6"/>
      <c r="C54" s="6"/>
      <c r="D54" s="6"/>
      <c r="E54" s="6"/>
      <c r="F54" s="6"/>
      <c r="G54" s="6"/>
    </row>
    <row r="55" spans="1:14" ht="14.25" customHeight="1">
      <c r="A55" s="7"/>
      <c r="B55" s="7"/>
      <c r="C55" s="7"/>
      <c r="D55" s="7"/>
      <c r="E55" s="7"/>
      <c r="F55" s="7"/>
      <c r="G55" s="7"/>
    </row>
    <row r="56" spans="1:14" ht="14.25" customHeight="1">
      <c r="A56" s="7"/>
      <c r="B56" s="7"/>
      <c r="C56" s="7"/>
      <c r="D56" s="7"/>
      <c r="E56" s="7"/>
      <c r="F56" s="7"/>
      <c r="G56" s="7"/>
    </row>
    <row r="57" spans="1:14" ht="14.25" customHeight="1">
      <c r="A57" s="7"/>
      <c r="B57" s="7"/>
      <c r="C57" s="7"/>
      <c r="D57" s="7"/>
      <c r="E57" s="7"/>
      <c r="F57" s="7"/>
      <c r="G57" s="7"/>
      <c r="H57" s="7"/>
      <c r="I57" s="7"/>
      <c r="J57" s="7"/>
      <c r="K57" s="7"/>
      <c r="L57" s="7"/>
      <c r="M57" s="7"/>
      <c r="N57" s="7"/>
    </row>
    <row r="58" spans="1:14" ht="14.25" customHeight="1">
      <c r="A58" s="7"/>
      <c r="B58" s="7"/>
      <c r="C58" s="7"/>
      <c r="D58" s="7"/>
      <c r="E58" s="7"/>
      <c r="F58" s="7"/>
      <c r="G58" s="7"/>
      <c r="H58" s="7"/>
      <c r="I58" s="7"/>
      <c r="J58" s="7"/>
      <c r="K58" s="7"/>
      <c r="L58" s="7"/>
      <c r="M58" s="7"/>
      <c r="N58" s="7"/>
    </row>
    <row r="59" spans="1:14" ht="14.25" customHeight="1">
      <c r="A59" s="7"/>
      <c r="B59" s="7"/>
      <c r="C59" s="7"/>
      <c r="D59" s="7"/>
      <c r="E59" s="7"/>
      <c r="F59" s="7"/>
      <c r="G59" s="7"/>
      <c r="H59" s="7"/>
      <c r="I59" s="7"/>
      <c r="J59" s="7"/>
      <c r="K59" s="7"/>
      <c r="L59" s="7"/>
      <c r="M59" s="7"/>
      <c r="N59" s="7"/>
    </row>
    <row r="60" spans="1:14" ht="14.25" customHeight="1">
      <c r="A60" s="7"/>
      <c r="B60" s="7"/>
      <c r="C60" s="7"/>
      <c r="D60" s="7"/>
      <c r="E60" s="7"/>
      <c r="F60" s="7"/>
      <c r="G60" s="7"/>
      <c r="H60" s="7"/>
      <c r="I60" s="7"/>
      <c r="J60" s="7"/>
      <c r="K60" s="7"/>
      <c r="L60" s="7"/>
      <c r="M60" s="7"/>
      <c r="N60" s="7"/>
    </row>
  </sheetData>
  <sheetProtection formatRows="0"/>
  <mergeCells count="37">
    <mergeCell ref="L1:O1"/>
    <mergeCell ref="K43:L43"/>
    <mergeCell ref="I39:J39"/>
    <mergeCell ref="K39:L39"/>
    <mergeCell ref="K40:L40"/>
    <mergeCell ref="K16:L16"/>
    <mergeCell ref="M16:N16"/>
    <mergeCell ref="B43:H43"/>
    <mergeCell ref="I43:J43"/>
    <mergeCell ref="K35:L35"/>
    <mergeCell ref="K36:L36"/>
    <mergeCell ref="C38:H38"/>
    <mergeCell ref="K37:L37"/>
    <mergeCell ref="K38:L38"/>
    <mergeCell ref="B35:H35"/>
    <mergeCell ref="I35:J35"/>
    <mergeCell ref="I36:J36"/>
    <mergeCell ref="I37:J37"/>
    <mergeCell ref="C42:H42"/>
    <mergeCell ref="C41:H41"/>
    <mergeCell ref="K41:L41"/>
    <mergeCell ref="C39:H39"/>
    <mergeCell ref="C40:H40"/>
    <mergeCell ref="B23:G23"/>
    <mergeCell ref="M8:O8"/>
    <mergeCell ref="I42:J42"/>
    <mergeCell ref="K42:L42"/>
    <mergeCell ref="I32:L32"/>
    <mergeCell ref="I30:L30"/>
    <mergeCell ref="A27:O27"/>
    <mergeCell ref="K14:O14"/>
    <mergeCell ref="I38:J38"/>
    <mergeCell ref="I40:J40"/>
    <mergeCell ref="I41:J41"/>
    <mergeCell ref="K12:O12"/>
    <mergeCell ref="C36:H36"/>
    <mergeCell ref="C37:H37"/>
  </mergeCells>
  <phoneticPr fontId="3"/>
  <printOptions horizontalCentered="1"/>
  <pageMargins left="0.78740157480314965" right="0.39370078740157483" top="0.39370078740157483" bottom="0.39370078740157483" header="0" footer="0"/>
  <pageSetup paperSize="9" scale="96" orientation="portrait" blackAndWhite="1"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【要確認】書類のポイント</vt:lpstr>
      <vt:lpstr>基本情報シート</vt:lpstr>
      <vt:lpstr>第１号様式(要押印)</vt:lpstr>
      <vt:lpstr>様式１－１</vt:lpstr>
      <vt:lpstr>様式２－１(全て自動入力)</vt:lpstr>
      <vt:lpstr>様式3① (記入例)</vt:lpstr>
      <vt:lpstr>様式3①</vt:lpstr>
      <vt:lpstr>様式3②</vt:lpstr>
      <vt:lpstr>様式3③</vt:lpstr>
      <vt:lpstr>様式3④</vt:lpstr>
      <vt:lpstr>様式3⑤</vt:lpstr>
      <vt:lpstr>様式3⑥</vt:lpstr>
      <vt:lpstr>様式3⑦</vt:lpstr>
      <vt:lpstr>様式4(要押印)</vt:lpstr>
      <vt:lpstr>様式１３(要押印)</vt:lpstr>
      <vt:lpstr>都集計用</vt:lpstr>
      <vt:lpstr>様式１１請求書(要押印)</vt:lpstr>
      <vt:lpstr>【要確認】書類のポイント!Print_Area</vt:lpstr>
      <vt:lpstr>基本情報シート!Print_Area</vt:lpstr>
      <vt:lpstr>'第１号様式(要押印)'!Print_Area</vt:lpstr>
      <vt:lpstr>'様式１－１'!Print_Area</vt:lpstr>
      <vt:lpstr>'様式１１請求書(要押印)'!Print_Area</vt:lpstr>
      <vt:lpstr>'様式１３(要押印)'!Print_Area</vt:lpstr>
      <vt:lpstr>'様式２－１(全て自動入力)'!Print_Area</vt:lpstr>
      <vt:lpstr>様式3①!Print_Area</vt:lpstr>
      <vt:lpstr>'様式3① (記入例)'!Print_Area</vt:lpstr>
      <vt:lpstr>様式3②!Print_Area</vt:lpstr>
      <vt:lpstr>様式3③!Print_Area</vt:lpstr>
      <vt:lpstr>様式3④!Print_Area</vt:lpstr>
      <vt:lpstr>様式3⑤!Print_Area</vt:lpstr>
      <vt:lpstr>様式3⑥!Print_Area</vt:lpstr>
      <vt:lpstr>様式3⑦!Print_Area</vt:lpstr>
      <vt:lpstr>'様式4(要押印)'!Print_Area</vt:lpstr>
      <vt:lpstr>'様式２－１(全て自動入力)'!Print_Titles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脇田　典子</dc:creator>
  <cp:lastModifiedBy>福地　沙希</cp:lastModifiedBy>
  <cp:lastPrinted>2025-07-14T02:04:22Z</cp:lastPrinted>
  <dcterms:created xsi:type="dcterms:W3CDTF">2021-06-15T23:09:01Z</dcterms:created>
  <dcterms:modified xsi:type="dcterms:W3CDTF">2026-07-14T13:01:52Z</dcterms:modified>
</cp:coreProperties>
</file>